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e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cer\Dropbox\Documentos\Documenti\Calcetto\Equipos\4 Panteras FC\"/>
    </mc:Choice>
  </mc:AlternateContent>
  <xr:revisionPtr revIDLastSave="0" documentId="13_ncr:1_{B5D8BD29-A438-4CA0-84E4-E3BE61EC6937}" xr6:coauthVersionLast="47" xr6:coauthVersionMax="47" xr10:uidLastSave="{00000000-0000-0000-0000-000000000000}"/>
  <bookViews>
    <workbookView xWindow="-108" yWindow="-108" windowWidth="23256" windowHeight="12456" tabRatio="920" activeTab="6" xr2:uid="{706E592C-D6B0-4DEE-A2AF-164885B010FC}"/>
  </bookViews>
  <sheets>
    <sheet name="Lista" sheetId="10" r:id="rId1"/>
    <sheet name="Estadisticas" sheetId="5" r:id="rId2"/>
    <sheet name="Resultados" sheetId="28" r:id="rId3"/>
    <sheet name="Formatos" sheetId="34" r:id="rId4"/>
    <sheet name="Otros" sheetId="35" r:id="rId5"/>
    <sheet name="Versus" sheetId="36" r:id="rId6"/>
    <sheet name="Jornadas" sheetId="37" r:id="rId7"/>
  </sheets>
  <definedNames>
    <definedName name="_xlnm._FilterDatabase" localSheetId="1" hidden="1">Estadisticas!$B$1:$FL$94</definedName>
    <definedName name="_xlnm._FilterDatabase" localSheetId="0" hidden="1">Lista!$A$1:$AB$94</definedName>
    <definedName name="_xlnm._FilterDatabase" localSheetId="2" hidden="1">Resultados!$B$326:$I$347</definedName>
    <definedName name="_xlnm.Print_Area" localSheetId="1">Estadisticas!$A$1:$FM$59</definedName>
    <definedName name="_xlnm.Print_Area" localSheetId="3">Formatos!$A$1:$Q$25</definedName>
    <definedName name="_xlnm.Print_Area" localSheetId="4">Otros!#REF!</definedName>
    <definedName name="_xlnm.Print_Area" localSheetId="2">Resultados!$A$82:$J$131</definedName>
    <definedName name="_xlnm.Print_Area" localSheetId="5">Versus!$A$1:$AG$31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77" i="5" l="1"/>
  <c r="F77" i="5"/>
  <c r="G77" i="5"/>
  <c r="H77" i="5"/>
  <c r="I77" i="5"/>
  <c r="J77" i="5"/>
  <c r="K77" i="5"/>
  <c r="L77" i="5"/>
  <c r="E78" i="5"/>
  <c r="L78" i="5" s="1"/>
  <c r="F78" i="5"/>
  <c r="G78" i="5"/>
  <c r="H78" i="5"/>
  <c r="I78" i="5"/>
  <c r="J78" i="5"/>
  <c r="K78" i="5"/>
  <c r="E79" i="5"/>
  <c r="F79" i="5"/>
  <c r="G79" i="5"/>
  <c r="H79" i="5"/>
  <c r="I79" i="5"/>
  <c r="J79" i="5"/>
  <c r="K79" i="5"/>
  <c r="L79" i="5"/>
  <c r="E80" i="5"/>
  <c r="L80" i="5" s="1"/>
  <c r="F80" i="5"/>
  <c r="G80" i="5"/>
  <c r="H80" i="5"/>
  <c r="I80" i="5"/>
  <c r="J80" i="5"/>
  <c r="K80" i="5"/>
  <c r="E46" i="5"/>
  <c r="F46" i="5"/>
  <c r="G46" i="5"/>
  <c r="H46" i="5"/>
  <c r="I46" i="5"/>
  <c r="J46" i="5"/>
  <c r="K46" i="5"/>
  <c r="E67" i="5"/>
  <c r="F67" i="5"/>
  <c r="G67" i="5"/>
  <c r="H67" i="5"/>
  <c r="I67" i="5"/>
  <c r="J67" i="5"/>
  <c r="K67" i="5"/>
  <c r="E9" i="5"/>
  <c r="F9" i="5"/>
  <c r="G9" i="5"/>
  <c r="H9" i="5"/>
  <c r="I9" i="5"/>
  <c r="J9" i="5"/>
  <c r="K9" i="5"/>
  <c r="E23" i="5"/>
  <c r="F23" i="5"/>
  <c r="G23" i="5"/>
  <c r="H23" i="5"/>
  <c r="I23" i="5"/>
  <c r="J23" i="5"/>
  <c r="K23" i="5"/>
  <c r="E70" i="5"/>
  <c r="F70" i="5"/>
  <c r="G70" i="5"/>
  <c r="H70" i="5"/>
  <c r="I70" i="5"/>
  <c r="J70" i="5"/>
  <c r="K70" i="5"/>
  <c r="E19" i="5"/>
  <c r="F19" i="5"/>
  <c r="G19" i="5"/>
  <c r="H19" i="5"/>
  <c r="I19" i="5"/>
  <c r="J19" i="5"/>
  <c r="K19" i="5"/>
  <c r="E31" i="5"/>
  <c r="F31" i="5"/>
  <c r="G31" i="5"/>
  <c r="H31" i="5"/>
  <c r="I31" i="5"/>
  <c r="J31" i="5"/>
  <c r="K31" i="5"/>
  <c r="E37" i="5"/>
  <c r="F37" i="5"/>
  <c r="G37" i="5"/>
  <c r="H37" i="5"/>
  <c r="I37" i="5"/>
  <c r="J37" i="5"/>
  <c r="K37" i="5"/>
  <c r="E17" i="5"/>
  <c r="F17" i="5"/>
  <c r="G17" i="5"/>
  <c r="H17" i="5"/>
  <c r="I17" i="5"/>
  <c r="J17" i="5"/>
  <c r="K17" i="5"/>
  <c r="L17" i="5" s="1"/>
  <c r="E68" i="5"/>
  <c r="F68" i="5"/>
  <c r="G68" i="5"/>
  <c r="H68" i="5"/>
  <c r="I68" i="5"/>
  <c r="J68" i="5"/>
  <c r="K68" i="5"/>
  <c r="E27" i="5"/>
  <c r="F27" i="5"/>
  <c r="G27" i="5"/>
  <c r="H27" i="5"/>
  <c r="I27" i="5"/>
  <c r="J27" i="5"/>
  <c r="K27" i="5"/>
  <c r="L27" i="5" s="1"/>
  <c r="E6" i="5"/>
  <c r="F6" i="5"/>
  <c r="G6" i="5"/>
  <c r="H6" i="5"/>
  <c r="I6" i="5"/>
  <c r="J6" i="5"/>
  <c r="K6" i="5"/>
  <c r="E12" i="5"/>
  <c r="F12" i="5"/>
  <c r="G12" i="5"/>
  <c r="H12" i="5"/>
  <c r="I12" i="5"/>
  <c r="J12" i="5"/>
  <c r="K12" i="5"/>
  <c r="E29" i="5"/>
  <c r="F29" i="5"/>
  <c r="G29" i="5"/>
  <c r="H29" i="5"/>
  <c r="I29" i="5"/>
  <c r="J29" i="5"/>
  <c r="K29" i="5"/>
  <c r="E25" i="5"/>
  <c r="F25" i="5"/>
  <c r="G25" i="5"/>
  <c r="H25" i="5"/>
  <c r="I25" i="5"/>
  <c r="J25" i="5"/>
  <c r="K25" i="5"/>
  <c r="E51" i="5"/>
  <c r="F51" i="5"/>
  <c r="G51" i="5"/>
  <c r="H51" i="5"/>
  <c r="I51" i="5"/>
  <c r="J51" i="5"/>
  <c r="K51" i="5"/>
  <c r="E66" i="5"/>
  <c r="F66" i="5"/>
  <c r="G66" i="5"/>
  <c r="H66" i="5"/>
  <c r="I66" i="5"/>
  <c r="J66" i="5"/>
  <c r="K66" i="5"/>
  <c r="E73" i="5"/>
  <c r="F73" i="5"/>
  <c r="G73" i="5"/>
  <c r="H73" i="5"/>
  <c r="I73" i="5"/>
  <c r="J73" i="5"/>
  <c r="K73" i="5"/>
  <c r="E39" i="5"/>
  <c r="F39" i="5"/>
  <c r="G39" i="5"/>
  <c r="H39" i="5"/>
  <c r="I39" i="5"/>
  <c r="J39" i="5"/>
  <c r="K39" i="5"/>
  <c r="E11" i="5"/>
  <c r="F11" i="5"/>
  <c r="G11" i="5"/>
  <c r="H11" i="5"/>
  <c r="I11" i="5"/>
  <c r="J11" i="5"/>
  <c r="K11" i="5"/>
  <c r="E36" i="5"/>
  <c r="F36" i="5"/>
  <c r="G36" i="5"/>
  <c r="H36" i="5"/>
  <c r="I36" i="5"/>
  <c r="J36" i="5"/>
  <c r="K36" i="5"/>
  <c r="L36" i="5" s="1"/>
  <c r="E74" i="5"/>
  <c r="F74" i="5"/>
  <c r="G74" i="5"/>
  <c r="H74" i="5"/>
  <c r="I74" i="5"/>
  <c r="J74" i="5"/>
  <c r="K74" i="5"/>
  <c r="E40" i="5"/>
  <c r="F40" i="5"/>
  <c r="G40" i="5"/>
  <c r="H40" i="5"/>
  <c r="I40" i="5"/>
  <c r="J40" i="5"/>
  <c r="K40" i="5"/>
  <c r="L40" i="5" s="1"/>
  <c r="E18" i="5"/>
  <c r="F18" i="5"/>
  <c r="G18" i="5"/>
  <c r="H18" i="5"/>
  <c r="I18" i="5"/>
  <c r="J18" i="5"/>
  <c r="K18" i="5"/>
  <c r="E21" i="5"/>
  <c r="F21" i="5"/>
  <c r="G21" i="5"/>
  <c r="H21" i="5"/>
  <c r="I21" i="5"/>
  <c r="J21" i="5"/>
  <c r="K21" i="5"/>
  <c r="E81" i="5"/>
  <c r="L81" i="5" s="1"/>
  <c r="F81" i="5"/>
  <c r="G81" i="5"/>
  <c r="H81" i="5"/>
  <c r="I81" i="5"/>
  <c r="J81" i="5"/>
  <c r="K81" i="5"/>
  <c r="E10" i="5"/>
  <c r="F10" i="5"/>
  <c r="G10" i="5"/>
  <c r="H10" i="5"/>
  <c r="I10" i="5"/>
  <c r="J10" i="5"/>
  <c r="K10" i="5"/>
  <c r="E82" i="5"/>
  <c r="L82" i="5" s="1"/>
  <c r="F82" i="5"/>
  <c r="G82" i="5"/>
  <c r="H82" i="5"/>
  <c r="I82" i="5"/>
  <c r="J82" i="5"/>
  <c r="K82" i="5"/>
  <c r="E26" i="5"/>
  <c r="F26" i="5"/>
  <c r="G26" i="5"/>
  <c r="H26" i="5"/>
  <c r="I26" i="5"/>
  <c r="J26" i="5"/>
  <c r="K26" i="5"/>
  <c r="E34" i="5"/>
  <c r="F34" i="5"/>
  <c r="G34" i="5"/>
  <c r="H34" i="5"/>
  <c r="I34" i="5"/>
  <c r="J34" i="5"/>
  <c r="K34" i="5"/>
  <c r="E45" i="5"/>
  <c r="F45" i="5"/>
  <c r="G45" i="5"/>
  <c r="H45" i="5"/>
  <c r="I45" i="5"/>
  <c r="J45" i="5"/>
  <c r="K45" i="5"/>
  <c r="E83" i="5"/>
  <c r="L83" i="5" s="1"/>
  <c r="F83" i="5"/>
  <c r="G83" i="5"/>
  <c r="H83" i="5"/>
  <c r="I83" i="5"/>
  <c r="J83" i="5"/>
  <c r="K83" i="5"/>
  <c r="E84" i="5"/>
  <c r="L84" i="5" s="1"/>
  <c r="F84" i="5"/>
  <c r="G84" i="5"/>
  <c r="H84" i="5"/>
  <c r="I84" i="5"/>
  <c r="J84" i="5"/>
  <c r="K84" i="5"/>
  <c r="E75" i="5"/>
  <c r="F75" i="5"/>
  <c r="G75" i="5"/>
  <c r="H75" i="5"/>
  <c r="I75" i="5"/>
  <c r="J75" i="5"/>
  <c r="K75" i="5"/>
  <c r="E33" i="5"/>
  <c r="F33" i="5"/>
  <c r="G33" i="5"/>
  <c r="H33" i="5"/>
  <c r="I33" i="5"/>
  <c r="J33" i="5"/>
  <c r="K33" i="5"/>
  <c r="E38" i="5"/>
  <c r="F38" i="5"/>
  <c r="G38" i="5"/>
  <c r="H38" i="5"/>
  <c r="I38" i="5"/>
  <c r="J38" i="5"/>
  <c r="K38" i="5"/>
  <c r="E47" i="5"/>
  <c r="F47" i="5"/>
  <c r="G47" i="5"/>
  <c r="H47" i="5"/>
  <c r="I47" i="5"/>
  <c r="J47" i="5"/>
  <c r="K47" i="5"/>
  <c r="E85" i="5"/>
  <c r="L85" i="5" s="1"/>
  <c r="F85" i="5"/>
  <c r="G85" i="5"/>
  <c r="H85" i="5"/>
  <c r="I85" i="5"/>
  <c r="J85" i="5"/>
  <c r="K85" i="5"/>
  <c r="E86" i="5"/>
  <c r="L86" i="5" s="1"/>
  <c r="F86" i="5"/>
  <c r="G86" i="5"/>
  <c r="H86" i="5"/>
  <c r="I86" i="5"/>
  <c r="J86" i="5"/>
  <c r="K86" i="5"/>
  <c r="E52" i="5"/>
  <c r="F52" i="5"/>
  <c r="G52" i="5"/>
  <c r="H52" i="5"/>
  <c r="I52" i="5"/>
  <c r="J52" i="5"/>
  <c r="K52" i="5"/>
  <c r="E22" i="5"/>
  <c r="F22" i="5"/>
  <c r="G22" i="5"/>
  <c r="H22" i="5"/>
  <c r="I22" i="5"/>
  <c r="J22" i="5"/>
  <c r="K22" i="5"/>
  <c r="E87" i="5"/>
  <c r="L87" i="5" s="1"/>
  <c r="F87" i="5"/>
  <c r="G87" i="5"/>
  <c r="H87" i="5"/>
  <c r="I87" i="5"/>
  <c r="J87" i="5"/>
  <c r="K87" i="5"/>
  <c r="E88" i="5"/>
  <c r="L88" i="5" s="1"/>
  <c r="F88" i="5"/>
  <c r="G88" i="5"/>
  <c r="H88" i="5"/>
  <c r="I88" i="5"/>
  <c r="J88" i="5"/>
  <c r="K88" i="5"/>
  <c r="E89" i="5"/>
  <c r="L89" i="5" s="1"/>
  <c r="F89" i="5"/>
  <c r="G89" i="5"/>
  <c r="H89" i="5"/>
  <c r="I89" i="5"/>
  <c r="J89" i="5"/>
  <c r="K89" i="5"/>
  <c r="E90" i="5"/>
  <c r="L90" i="5" s="1"/>
  <c r="F90" i="5"/>
  <c r="G90" i="5"/>
  <c r="H90" i="5"/>
  <c r="I90" i="5"/>
  <c r="J90" i="5"/>
  <c r="K90" i="5"/>
  <c r="E5" i="5"/>
  <c r="F5" i="5"/>
  <c r="G5" i="5"/>
  <c r="H5" i="5"/>
  <c r="I5" i="5"/>
  <c r="J5" i="5"/>
  <c r="K5" i="5"/>
  <c r="E20" i="5"/>
  <c r="F20" i="5"/>
  <c r="G20" i="5"/>
  <c r="H20" i="5"/>
  <c r="I20" i="5"/>
  <c r="J20" i="5"/>
  <c r="K20" i="5"/>
  <c r="E91" i="5"/>
  <c r="L91" i="5" s="1"/>
  <c r="F91" i="5"/>
  <c r="G91" i="5"/>
  <c r="H91" i="5"/>
  <c r="I91" i="5"/>
  <c r="J91" i="5"/>
  <c r="K91" i="5"/>
  <c r="E24" i="5"/>
  <c r="F24" i="5"/>
  <c r="G24" i="5"/>
  <c r="H24" i="5"/>
  <c r="I24" i="5"/>
  <c r="J24" i="5"/>
  <c r="K24" i="5"/>
  <c r="E28" i="5"/>
  <c r="F28" i="5"/>
  <c r="G28" i="5"/>
  <c r="H28" i="5"/>
  <c r="I28" i="5"/>
  <c r="J28" i="5"/>
  <c r="K28" i="5"/>
  <c r="E13" i="5"/>
  <c r="F13" i="5"/>
  <c r="G13" i="5"/>
  <c r="H13" i="5"/>
  <c r="I13" i="5"/>
  <c r="J13" i="5"/>
  <c r="K13" i="5"/>
  <c r="E44" i="5"/>
  <c r="F44" i="5"/>
  <c r="G44" i="5"/>
  <c r="H44" i="5"/>
  <c r="I44" i="5"/>
  <c r="J44" i="5"/>
  <c r="K44" i="5"/>
  <c r="E53" i="5"/>
  <c r="F53" i="5"/>
  <c r="G53" i="5"/>
  <c r="H53" i="5"/>
  <c r="I53" i="5"/>
  <c r="J53" i="5"/>
  <c r="K53" i="5"/>
  <c r="E7" i="5"/>
  <c r="F7" i="5"/>
  <c r="G7" i="5"/>
  <c r="H7" i="5"/>
  <c r="I7" i="5"/>
  <c r="J7" i="5"/>
  <c r="K7" i="5"/>
  <c r="E92" i="5"/>
  <c r="L92" i="5" s="1"/>
  <c r="F92" i="5"/>
  <c r="G92" i="5"/>
  <c r="H92" i="5"/>
  <c r="I92" i="5"/>
  <c r="J92" i="5"/>
  <c r="K92" i="5"/>
  <c r="E93" i="5"/>
  <c r="L93" i="5" s="1"/>
  <c r="F93" i="5"/>
  <c r="G93" i="5"/>
  <c r="H93" i="5"/>
  <c r="I93" i="5"/>
  <c r="J93" i="5"/>
  <c r="K93" i="5"/>
  <c r="E72" i="5"/>
  <c r="F72" i="5"/>
  <c r="G72" i="5"/>
  <c r="H72" i="5"/>
  <c r="I72" i="5"/>
  <c r="J72" i="5"/>
  <c r="K72" i="5"/>
  <c r="E54" i="5"/>
  <c r="F54" i="5"/>
  <c r="G54" i="5"/>
  <c r="H54" i="5"/>
  <c r="I54" i="5"/>
  <c r="J54" i="5"/>
  <c r="K54" i="5"/>
  <c r="E55" i="5"/>
  <c r="F55" i="5"/>
  <c r="G55" i="5"/>
  <c r="H55" i="5"/>
  <c r="I55" i="5"/>
  <c r="J55" i="5"/>
  <c r="K55" i="5"/>
  <c r="E48" i="5"/>
  <c r="F48" i="5"/>
  <c r="G48" i="5"/>
  <c r="H48" i="5"/>
  <c r="I48" i="5"/>
  <c r="J48" i="5"/>
  <c r="K48" i="5"/>
  <c r="E56" i="5"/>
  <c r="F56" i="5"/>
  <c r="G56" i="5"/>
  <c r="H56" i="5"/>
  <c r="I56" i="5"/>
  <c r="J56" i="5"/>
  <c r="K56" i="5"/>
  <c r="E43" i="5"/>
  <c r="F43" i="5"/>
  <c r="G43" i="5"/>
  <c r="H43" i="5"/>
  <c r="I43" i="5"/>
  <c r="J43" i="5"/>
  <c r="K43" i="5"/>
  <c r="E35" i="5"/>
  <c r="F35" i="5"/>
  <c r="G35" i="5"/>
  <c r="H35" i="5"/>
  <c r="I35" i="5"/>
  <c r="J35" i="5"/>
  <c r="K35" i="5"/>
  <c r="E57" i="5"/>
  <c r="F57" i="5"/>
  <c r="G57" i="5"/>
  <c r="H57" i="5"/>
  <c r="I57" i="5"/>
  <c r="J57" i="5"/>
  <c r="K57" i="5"/>
  <c r="E3" i="5"/>
  <c r="F3" i="5"/>
  <c r="G3" i="5"/>
  <c r="H3" i="5"/>
  <c r="I3" i="5"/>
  <c r="J3" i="5"/>
  <c r="K3" i="5"/>
  <c r="E41" i="5"/>
  <c r="F41" i="5"/>
  <c r="G41" i="5"/>
  <c r="H41" i="5"/>
  <c r="I41" i="5"/>
  <c r="J41" i="5"/>
  <c r="K41" i="5"/>
  <c r="E42" i="5"/>
  <c r="F42" i="5"/>
  <c r="G42" i="5"/>
  <c r="H42" i="5"/>
  <c r="I42" i="5"/>
  <c r="J42" i="5"/>
  <c r="K42" i="5"/>
  <c r="E71" i="5"/>
  <c r="F71" i="5"/>
  <c r="G71" i="5"/>
  <c r="H71" i="5"/>
  <c r="I71" i="5"/>
  <c r="J71" i="5"/>
  <c r="K71" i="5"/>
  <c r="E32" i="5"/>
  <c r="F32" i="5"/>
  <c r="G32" i="5"/>
  <c r="H32" i="5"/>
  <c r="I32" i="5"/>
  <c r="J32" i="5"/>
  <c r="K32" i="5"/>
  <c r="E30" i="5"/>
  <c r="F30" i="5"/>
  <c r="G30" i="5"/>
  <c r="H30" i="5"/>
  <c r="I30" i="5"/>
  <c r="J30" i="5"/>
  <c r="K30" i="5"/>
  <c r="E8" i="5"/>
  <c r="F8" i="5"/>
  <c r="G8" i="5"/>
  <c r="H8" i="5"/>
  <c r="I8" i="5"/>
  <c r="J8" i="5"/>
  <c r="K8" i="5"/>
  <c r="L8" i="5" s="1"/>
  <c r="E14" i="5"/>
  <c r="F14" i="5"/>
  <c r="G14" i="5"/>
  <c r="H14" i="5"/>
  <c r="I14" i="5"/>
  <c r="J14" i="5"/>
  <c r="K14" i="5"/>
  <c r="E4" i="5"/>
  <c r="F4" i="5"/>
  <c r="G4" i="5"/>
  <c r="H4" i="5"/>
  <c r="I4" i="5"/>
  <c r="J4" i="5"/>
  <c r="K4" i="5"/>
  <c r="E15" i="5"/>
  <c r="F15" i="5"/>
  <c r="G15" i="5"/>
  <c r="H15" i="5"/>
  <c r="I15" i="5"/>
  <c r="J15" i="5"/>
  <c r="K15" i="5"/>
  <c r="E2" i="5"/>
  <c r="F2" i="5"/>
  <c r="G2" i="5"/>
  <c r="H2" i="5"/>
  <c r="I2" i="5"/>
  <c r="J2" i="5"/>
  <c r="K2" i="5"/>
  <c r="E58" i="5"/>
  <c r="F58" i="5"/>
  <c r="G58" i="5"/>
  <c r="H58" i="5"/>
  <c r="I58" i="5"/>
  <c r="J58" i="5"/>
  <c r="K58" i="5"/>
  <c r="E49" i="5"/>
  <c r="L49" i="5" s="1"/>
  <c r="F49" i="5"/>
  <c r="G49" i="5"/>
  <c r="H49" i="5"/>
  <c r="I49" i="5"/>
  <c r="J49" i="5"/>
  <c r="K49" i="5"/>
  <c r="E50" i="5"/>
  <c r="F50" i="5"/>
  <c r="G50" i="5"/>
  <c r="H50" i="5"/>
  <c r="I50" i="5"/>
  <c r="J50" i="5"/>
  <c r="K50" i="5"/>
  <c r="E69" i="5"/>
  <c r="F69" i="5"/>
  <c r="G69" i="5"/>
  <c r="H69" i="5"/>
  <c r="I69" i="5"/>
  <c r="J69" i="5"/>
  <c r="K69" i="5"/>
  <c r="E59" i="5"/>
  <c r="F59" i="5"/>
  <c r="G59" i="5"/>
  <c r="H59" i="5"/>
  <c r="I59" i="5"/>
  <c r="J59" i="5"/>
  <c r="K59" i="5"/>
  <c r="E60" i="5"/>
  <c r="F60" i="5"/>
  <c r="G60" i="5"/>
  <c r="H60" i="5"/>
  <c r="I60" i="5"/>
  <c r="J60" i="5"/>
  <c r="K60" i="5"/>
  <c r="E61" i="5"/>
  <c r="F61" i="5"/>
  <c r="G61" i="5"/>
  <c r="H61" i="5"/>
  <c r="I61" i="5"/>
  <c r="J61" i="5"/>
  <c r="K61" i="5"/>
  <c r="E62" i="5"/>
  <c r="F62" i="5"/>
  <c r="G62" i="5"/>
  <c r="H62" i="5"/>
  <c r="I62" i="5"/>
  <c r="J62" i="5"/>
  <c r="K62" i="5"/>
  <c r="E63" i="5"/>
  <c r="F63" i="5"/>
  <c r="G63" i="5"/>
  <c r="H63" i="5"/>
  <c r="I63" i="5"/>
  <c r="J63" i="5"/>
  <c r="K63" i="5"/>
  <c r="E64" i="5"/>
  <c r="F64" i="5"/>
  <c r="G64" i="5"/>
  <c r="H64" i="5"/>
  <c r="I64" i="5"/>
  <c r="J64" i="5"/>
  <c r="K64" i="5"/>
  <c r="E65" i="5"/>
  <c r="F65" i="5"/>
  <c r="G65" i="5"/>
  <c r="H65" i="5"/>
  <c r="I65" i="5"/>
  <c r="J65" i="5"/>
  <c r="K65" i="5"/>
  <c r="E16" i="5"/>
  <c r="F16" i="5"/>
  <c r="G16" i="5"/>
  <c r="H16" i="5"/>
  <c r="I16" i="5"/>
  <c r="J16" i="5"/>
  <c r="K16" i="5"/>
  <c r="E94" i="5"/>
  <c r="L94" i="5" s="1"/>
  <c r="F94" i="5"/>
  <c r="G94" i="5"/>
  <c r="H94" i="5"/>
  <c r="I94" i="5"/>
  <c r="J94" i="5"/>
  <c r="K94" i="5"/>
  <c r="F76" i="5"/>
  <c r="G76" i="5"/>
  <c r="H76" i="5"/>
  <c r="I76" i="5"/>
  <c r="J76" i="5"/>
  <c r="K76" i="5"/>
  <c r="E76" i="5"/>
  <c r="L76" i="5" s="1"/>
  <c r="Q528" i="28"/>
  <c r="M528" i="28"/>
  <c r="Q527" i="28"/>
  <c r="M527" i="28"/>
  <c r="Q526" i="28"/>
  <c r="M526" i="28"/>
  <c r="Q525" i="28"/>
  <c r="M525" i="28"/>
  <c r="Q524" i="28"/>
  <c r="M524" i="28"/>
  <c r="Q523" i="28"/>
  <c r="M523" i="28"/>
  <c r="Z522" i="28"/>
  <c r="Y522" i="28"/>
  <c r="AA522" i="28" s="1"/>
  <c r="X522" i="28"/>
  <c r="W522" i="28"/>
  <c r="V522" i="28"/>
  <c r="AB522" i="28" s="1"/>
  <c r="Q522" i="28"/>
  <c r="M522" i="28"/>
  <c r="AB521" i="28"/>
  <c r="AA521" i="28"/>
  <c r="Z521" i="28"/>
  <c r="Y521" i="28"/>
  <c r="X521" i="28"/>
  <c r="W521" i="28"/>
  <c r="V521" i="28"/>
  <c r="Q521" i="28"/>
  <c r="M521" i="28"/>
  <c r="Z520" i="28"/>
  <c r="AA520" i="28" s="1"/>
  <c r="Y520" i="28"/>
  <c r="X520" i="28"/>
  <c r="W520" i="28"/>
  <c r="V520" i="28"/>
  <c r="AB520" i="28" s="1"/>
  <c r="Q520" i="28"/>
  <c r="M520" i="28"/>
  <c r="Q504" i="28"/>
  <c r="M504" i="28"/>
  <c r="Q503" i="28"/>
  <c r="M503" i="28"/>
  <c r="Q502" i="28"/>
  <c r="M502" i="28"/>
  <c r="Q501" i="28"/>
  <c r="M501" i="28"/>
  <c r="Q500" i="28"/>
  <c r="M500" i="28"/>
  <c r="Q499" i="28"/>
  <c r="M499" i="28"/>
  <c r="Z498" i="28"/>
  <c r="Y498" i="28"/>
  <c r="AA498" i="28" s="1"/>
  <c r="X498" i="28"/>
  <c r="W498" i="28"/>
  <c r="V498" i="28"/>
  <c r="AB498" i="28" s="1"/>
  <c r="Q498" i="28"/>
  <c r="M498" i="28"/>
  <c r="Z497" i="28"/>
  <c r="Y497" i="28"/>
  <c r="X497" i="28"/>
  <c r="W497" i="28"/>
  <c r="V497" i="28"/>
  <c r="Q497" i="28"/>
  <c r="M497" i="28"/>
  <c r="Z496" i="28"/>
  <c r="Y496" i="28"/>
  <c r="X496" i="28"/>
  <c r="W496" i="28"/>
  <c r="V496" i="28"/>
  <c r="Q496" i="28"/>
  <c r="M496" i="28"/>
  <c r="Q480" i="28"/>
  <c r="M480" i="28"/>
  <c r="Q479" i="28"/>
  <c r="M479" i="28"/>
  <c r="Q478" i="28"/>
  <c r="M478" i="28"/>
  <c r="Q477" i="28"/>
  <c r="M477" i="28"/>
  <c r="Q476" i="28"/>
  <c r="M476" i="28"/>
  <c r="Q475" i="28"/>
  <c r="M475" i="28"/>
  <c r="Z474" i="28"/>
  <c r="Y474" i="28"/>
  <c r="X474" i="28"/>
  <c r="W474" i="28"/>
  <c r="V474" i="28"/>
  <c r="Q474" i="28"/>
  <c r="M474" i="28"/>
  <c r="Z473" i="28"/>
  <c r="Y473" i="28"/>
  <c r="X473" i="28"/>
  <c r="W473" i="28"/>
  <c r="V473" i="28"/>
  <c r="Q473" i="28"/>
  <c r="M473" i="28"/>
  <c r="Z472" i="28"/>
  <c r="Y472" i="28"/>
  <c r="X472" i="28"/>
  <c r="W472" i="28"/>
  <c r="V472" i="28"/>
  <c r="Q472" i="28"/>
  <c r="M472" i="28"/>
  <c r="Q456" i="28"/>
  <c r="M456" i="28"/>
  <c r="Q455" i="28"/>
  <c r="M455" i="28"/>
  <c r="Q454" i="28"/>
  <c r="M454" i="28"/>
  <c r="Q453" i="28"/>
  <c r="M453" i="28"/>
  <c r="Q452" i="28"/>
  <c r="M452" i="28"/>
  <c r="Q451" i="28"/>
  <c r="M451" i="28"/>
  <c r="Z450" i="28"/>
  <c r="Y450" i="28"/>
  <c r="X450" i="28"/>
  <c r="W450" i="28"/>
  <c r="V450" i="28"/>
  <c r="Q450" i="28"/>
  <c r="M450" i="28"/>
  <c r="Z449" i="28"/>
  <c r="Y449" i="28"/>
  <c r="X449" i="28"/>
  <c r="W449" i="28"/>
  <c r="V449" i="28"/>
  <c r="Q449" i="28"/>
  <c r="M449" i="28"/>
  <c r="Z448" i="28"/>
  <c r="Y448" i="28"/>
  <c r="X448" i="28"/>
  <c r="W448" i="28"/>
  <c r="V448" i="28"/>
  <c r="Q448" i="28"/>
  <c r="M448" i="28"/>
  <c r="Q432" i="28"/>
  <c r="M432" i="28"/>
  <c r="Q431" i="28"/>
  <c r="M431" i="28"/>
  <c r="Q430" i="28"/>
  <c r="M430" i="28"/>
  <c r="Q429" i="28"/>
  <c r="M429" i="28"/>
  <c r="Q428" i="28"/>
  <c r="M428" i="28"/>
  <c r="Q427" i="28"/>
  <c r="M427" i="28"/>
  <c r="Z426" i="28"/>
  <c r="Y426" i="28"/>
  <c r="X426" i="28"/>
  <c r="W426" i="28"/>
  <c r="V426" i="28"/>
  <c r="Q426" i="28"/>
  <c r="M426" i="28"/>
  <c r="Z425" i="28"/>
  <c r="Y425" i="28"/>
  <c r="X425" i="28"/>
  <c r="W425" i="28"/>
  <c r="V425" i="28"/>
  <c r="Q425" i="28"/>
  <c r="M425" i="28"/>
  <c r="Z424" i="28"/>
  <c r="Y424" i="28"/>
  <c r="X424" i="28"/>
  <c r="W424" i="28"/>
  <c r="V424" i="28"/>
  <c r="Q424" i="28"/>
  <c r="M424" i="28"/>
  <c r="Q408" i="28"/>
  <c r="M408" i="28"/>
  <c r="Q407" i="28"/>
  <c r="M407" i="28"/>
  <c r="Q406" i="28"/>
  <c r="M406" i="28"/>
  <c r="Q405" i="28"/>
  <c r="M405" i="28"/>
  <c r="Q404" i="28"/>
  <c r="M404" i="28"/>
  <c r="Q403" i="28"/>
  <c r="M403" i="28"/>
  <c r="Z402" i="28"/>
  <c r="Y402" i="28"/>
  <c r="X402" i="28"/>
  <c r="W402" i="28"/>
  <c r="V402" i="28"/>
  <c r="Q402" i="28"/>
  <c r="M402" i="28"/>
  <c r="Z401" i="28"/>
  <c r="Y401" i="28"/>
  <c r="X401" i="28"/>
  <c r="W401" i="28"/>
  <c r="V401" i="28"/>
  <c r="Q401" i="28"/>
  <c r="M401" i="28"/>
  <c r="Z400" i="28"/>
  <c r="Y400" i="28"/>
  <c r="X400" i="28"/>
  <c r="W400" i="28"/>
  <c r="V400" i="28"/>
  <c r="Q400" i="28"/>
  <c r="M400" i="28"/>
  <c r="Q384" i="28"/>
  <c r="M384" i="28"/>
  <c r="Q383" i="28"/>
  <c r="M383" i="28"/>
  <c r="Q382" i="28"/>
  <c r="M382" i="28"/>
  <c r="Q381" i="28"/>
  <c r="M381" i="28"/>
  <c r="Q380" i="28"/>
  <c r="M380" i="28"/>
  <c r="Q379" i="28"/>
  <c r="M379" i="28"/>
  <c r="Z378" i="28"/>
  <c r="Y378" i="28"/>
  <c r="X378" i="28"/>
  <c r="W378" i="28"/>
  <c r="V378" i="28"/>
  <c r="Q378" i="28"/>
  <c r="M378" i="28"/>
  <c r="Z377" i="28"/>
  <c r="Y377" i="28"/>
  <c r="X377" i="28"/>
  <c r="W377" i="28"/>
  <c r="V377" i="28"/>
  <c r="Q377" i="28"/>
  <c r="M377" i="28"/>
  <c r="Z376" i="28"/>
  <c r="Y376" i="28"/>
  <c r="X376" i="28"/>
  <c r="W376" i="28"/>
  <c r="V376" i="28"/>
  <c r="Q376" i="28"/>
  <c r="M376" i="28"/>
  <c r="Q360" i="28"/>
  <c r="M360" i="28"/>
  <c r="Q359" i="28"/>
  <c r="M359" i="28"/>
  <c r="Q358" i="28"/>
  <c r="M358" i="28"/>
  <c r="Q357" i="28"/>
  <c r="M357" i="28"/>
  <c r="Q356" i="28"/>
  <c r="M356" i="28"/>
  <c r="Q355" i="28"/>
  <c r="M355" i="28"/>
  <c r="Z354" i="28"/>
  <c r="Y354" i="28"/>
  <c r="X354" i="28"/>
  <c r="W354" i="28"/>
  <c r="V354" i="28"/>
  <c r="Q354" i="28"/>
  <c r="M354" i="28"/>
  <c r="Z353" i="28"/>
  <c r="Y353" i="28"/>
  <c r="X353" i="28"/>
  <c r="W353" i="28"/>
  <c r="V353" i="28"/>
  <c r="Q353" i="28"/>
  <c r="M353" i="28"/>
  <c r="Z352" i="28"/>
  <c r="Y352" i="28"/>
  <c r="X352" i="28"/>
  <c r="W352" i="28"/>
  <c r="V352" i="28"/>
  <c r="Q352" i="28"/>
  <c r="M352" i="28"/>
  <c r="T4" i="36"/>
  <c r="U4" i="36"/>
  <c r="V4" i="36"/>
  <c r="W4" i="36"/>
  <c r="X4" i="36"/>
  <c r="Y4" i="36"/>
  <c r="T5" i="36"/>
  <c r="U5" i="36"/>
  <c r="V5" i="36"/>
  <c r="W5" i="36"/>
  <c r="X5" i="36"/>
  <c r="Y5" i="36"/>
  <c r="L34" i="10"/>
  <c r="L23" i="10"/>
  <c r="L45" i="10"/>
  <c r="L7" i="10"/>
  <c r="L40" i="10"/>
  <c r="L12" i="10"/>
  <c r="L14" i="10"/>
  <c r="L47" i="10"/>
  <c r="L21" i="10"/>
  <c r="L71" i="10"/>
  <c r="L28" i="10"/>
  <c r="L42" i="10"/>
  <c r="L11" i="10"/>
  <c r="L15" i="10"/>
  <c r="L30" i="10"/>
  <c r="L48" i="10"/>
  <c r="L8" i="10"/>
  <c r="L26" i="10"/>
  <c r="L22" i="10"/>
  <c r="L41" i="10"/>
  <c r="L39" i="10"/>
  <c r="L31" i="10"/>
  <c r="L25" i="10"/>
  <c r="L2" i="10"/>
  <c r="L3" i="10"/>
  <c r="L4" i="10"/>
  <c r="L5" i="10"/>
  <c r="L6" i="10"/>
  <c r="L10" i="10"/>
  <c r="L17" i="10"/>
  <c r="L24" i="10"/>
  <c r="L32" i="10"/>
  <c r="L35" i="10"/>
  <c r="L37" i="10"/>
  <c r="L46" i="10"/>
  <c r="L50" i="10"/>
  <c r="L51" i="10"/>
  <c r="L52" i="10"/>
  <c r="L53" i="10"/>
  <c r="L54" i="10"/>
  <c r="L55" i="10"/>
  <c r="L56" i="10"/>
  <c r="L57" i="10"/>
  <c r="L58" i="10"/>
  <c r="L59" i="10"/>
  <c r="L60" i="10"/>
  <c r="L61" i="10"/>
  <c r="L62" i="10"/>
  <c r="L63" i="10"/>
  <c r="L64" i="10"/>
  <c r="L65" i="10"/>
  <c r="L66" i="10"/>
  <c r="L67" i="10"/>
  <c r="L68" i="10"/>
  <c r="L69" i="10"/>
  <c r="L70" i="10"/>
  <c r="L72" i="10"/>
  <c r="L73" i="10"/>
  <c r="L74" i="10"/>
  <c r="L75" i="10"/>
  <c r="L76" i="10"/>
  <c r="L77" i="10"/>
  <c r="L78" i="10"/>
  <c r="L79" i="10"/>
  <c r="L9" i="10"/>
  <c r="L13" i="10"/>
  <c r="L16" i="10"/>
  <c r="L18" i="10"/>
  <c r="L19" i="10"/>
  <c r="L20" i="10"/>
  <c r="L27" i="10"/>
  <c r="L29" i="10"/>
  <c r="L33" i="10"/>
  <c r="L36" i="10"/>
  <c r="L38" i="10"/>
  <c r="L43" i="10"/>
  <c r="L44" i="10"/>
  <c r="L49" i="10"/>
  <c r="L80" i="10"/>
  <c r="O5" i="36"/>
  <c r="O4" i="36"/>
  <c r="K5" i="36"/>
  <c r="K4" i="36"/>
  <c r="Z4" i="36"/>
  <c r="Z5" i="36"/>
  <c r="Z329" i="28"/>
  <c r="Y329" i="28"/>
  <c r="Z328" i="28"/>
  <c r="Y328" i="28"/>
  <c r="Z327" i="28"/>
  <c r="Y327" i="28"/>
  <c r="Z305" i="28"/>
  <c r="Y305" i="28"/>
  <c r="Z304" i="28"/>
  <c r="Y304" i="28"/>
  <c r="Z303" i="28"/>
  <c r="Y303" i="28"/>
  <c r="L94" i="10"/>
  <c r="X328" i="28"/>
  <c r="X304" i="28"/>
  <c r="Q335" i="28"/>
  <c r="M335" i="28"/>
  <c r="Q334" i="28"/>
  <c r="M334" i="28"/>
  <c r="Q333" i="28"/>
  <c r="M333" i="28"/>
  <c r="Q332" i="28"/>
  <c r="M332" i="28"/>
  <c r="Q331" i="28"/>
  <c r="M331" i="28"/>
  <c r="Q330" i="28"/>
  <c r="M330" i="28"/>
  <c r="X329" i="28"/>
  <c r="W329" i="28"/>
  <c r="V329" i="28"/>
  <c r="Q329" i="28"/>
  <c r="M329" i="28"/>
  <c r="W328" i="28"/>
  <c r="V328" i="28"/>
  <c r="Q328" i="28"/>
  <c r="M328" i="28"/>
  <c r="X327" i="28"/>
  <c r="W327" i="28"/>
  <c r="V327" i="28"/>
  <c r="Q327" i="28"/>
  <c r="M327" i="28"/>
  <c r="Q311" i="28"/>
  <c r="M311" i="28"/>
  <c r="Q310" i="28"/>
  <c r="M310" i="28"/>
  <c r="Q309" i="28"/>
  <c r="M309" i="28"/>
  <c r="Q308" i="28"/>
  <c r="M308" i="28"/>
  <c r="Q307" i="28"/>
  <c r="M307" i="28"/>
  <c r="Q306" i="28"/>
  <c r="M306" i="28"/>
  <c r="X305" i="28"/>
  <c r="W305" i="28"/>
  <c r="V305" i="28"/>
  <c r="Q305" i="28"/>
  <c r="M305" i="28"/>
  <c r="W304" i="28"/>
  <c r="V304" i="28"/>
  <c r="Q304" i="28"/>
  <c r="M304" i="28"/>
  <c r="X303" i="28"/>
  <c r="W303" i="28"/>
  <c r="V303" i="28"/>
  <c r="Q303" i="28"/>
  <c r="M303" i="28"/>
  <c r="Q287" i="28"/>
  <c r="M287" i="28"/>
  <c r="Q286" i="28"/>
  <c r="M286" i="28"/>
  <c r="Q285" i="28"/>
  <c r="M285" i="28"/>
  <c r="Q284" i="28"/>
  <c r="M284" i="28"/>
  <c r="Q283" i="28"/>
  <c r="M283" i="28"/>
  <c r="Q282" i="28"/>
  <c r="M282" i="28"/>
  <c r="AA281" i="28"/>
  <c r="X281" i="28"/>
  <c r="W281" i="28"/>
  <c r="V281" i="28"/>
  <c r="Q281" i="28"/>
  <c r="M281" i="28"/>
  <c r="AA280" i="28"/>
  <c r="X280" i="28"/>
  <c r="W280" i="28"/>
  <c r="V280" i="28"/>
  <c r="Q280" i="28"/>
  <c r="M280" i="28"/>
  <c r="AA279" i="28"/>
  <c r="X279" i="28"/>
  <c r="W279" i="28"/>
  <c r="V279" i="28"/>
  <c r="AB279" i="28" s="1"/>
  <c r="Q279" i="28"/>
  <c r="M279" i="28"/>
  <c r="AA6" i="35"/>
  <c r="AB6" i="35"/>
  <c r="AA5" i="35"/>
  <c r="AB5" i="35"/>
  <c r="AB4" i="35"/>
  <c r="AA4" i="35"/>
  <c r="Q263" i="28"/>
  <c r="M263" i="28"/>
  <c r="Q262" i="28"/>
  <c r="M262" i="28"/>
  <c r="Q261" i="28"/>
  <c r="M261" i="28"/>
  <c r="Q260" i="28"/>
  <c r="M260" i="28"/>
  <c r="Q259" i="28"/>
  <c r="M259" i="28"/>
  <c r="Q258" i="28"/>
  <c r="M258" i="28"/>
  <c r="AA257" i="28"/>
  <c r="X257" i="28"/>
  <c r="W257" i="28"/>
  <c r="V257" i="28"/>
  <c r="Q257" i="28"/>
  <c r="M257" i="28"/>
  <c r="AA256" i="28"/>
  <c r="X256" i="28"/>
  <c r="W256" i="28"/>
  <c r="V256" i="28"/>
  <c r="Q256" i="28"/>
  <c r="M256" i="28"/>
  <c r="AA255" i="28"/>
  <c r="X255" i="28"/>
  <c r="W255" i="28"/>
  <c r="V255" i="28"/>
  <c r="Q255" i="28"/>
  <c r="M255" i="28"/>
  <c r="Q239" i="28"/>
  <c r="M239" i="28"/>
  <c r="Q238" i="28"/>
  <c r="M238" i="28"/>
  <c r="Q237" i="28"/>
  <c r="M237" i="28"/>
  <c r="Q236" i="28"/>
  <c r="M236" i="28"/>
  <c r="Q235" i="28"/>
  <c r="M235" i="28"/>
  <c r="Q234" i="28"/>
  <c r="M234" i="28"/>
  <c r="AA233" i="28"/>
  <c r="X233" i="28"/>
  <c r="W233" i="28"/>
  <c r="V233" i="28"/>
  <c r="Q233" i="28"/>
  <c r="M233" i="28"/>
  <c r="AA232" i="28"/>
  <c r="X232" i="28"/>
  <c r="W232" i="28"/>
  <c r="V232" i="28"/>
  <c r="Q232" i="28"/>
  <c r="M232" i="28"/>
  <c r="AA231" i="28"/>
  <c r="X231" i="28"/>
  <c r="W231" i="28"/>
  <c r="V231" i="28"/>
  <c r="Q231" i="28"/>
  <c r="M231" i="28"/>
  <c r="AA209" i="28"/>
  <c r="X209" i="28"/>
  <c r="W209" i="28"/>
  <c r="V209" i="28"/>
  <c r="AA208" i="28"/>
  <c r="X208" i="28"/>
  <c r="W208" i="28"/>
  <c r="V208" i="28"/>
  <c r="AA207" i="28"/>
  <c r="X207" i="28"/>
  <c r="W207" i="28"/>
  <c r="V207" i="28"/>
  <c r="AA185" i="28"/>
  <c r="X185" i="28"/>
  <c r="W185" i="28"/>
  <c r="V185" i="28"/>
  <c r="AA184" i="28"/>
  <c r="X184" i="28"/>
  <c r="W184" i="28"/>
  <c r="V184" i="28"/>
  <c r="AA183" i="28"/>
  <c r="X183" i="28"/>
  <c r="W183" i="28"/>
  <c r="V183" i="28"/>
  <c r="Q215" i="28"/>
  <c r="M215" i="28"/>
  <c r="Q214" i="28"/>
  <c r="M214" i="28"/>
  <c r="Q213" i="28"/>
  <c r="M213" i="28"/>
  <c r="Q212" i="28"/>
  <c r="M212" i="28"/>
  <c r="Q211" i="28"/>
  <c r="M211" i="28"/>
  <c r="Q210" i="28"/>
  <c r="M210" i="28"/>
  <c r="Q209" i="28"/>
  <c r="M209" i="28"/>
  <c r="Q208" i="28"/>
  <c r="M208" i="28"/>
  <c r="Q207" i="28"/>
  <c r="M207" i="28"/>
  <c r="X161" i="28"/>
  <c r="W161" i="28"/>
  <c r="V161" i="28"/>
  <c r="X160" i="28"/>
  <c r="V160" i="28"/>
  <c r="V159" i="28"/>
  <c r="X159" i="28"/>
  <c r="W159" i="28"/>
  <c r="AA159" i="28"/>
  <c r="W160" i="28"/>
  <c r="AA160" i="28"/>
  <c r="AA161" i="28"/>
  <c r="Q167" i="28"/>
  <c r="M167" i="28"/>
  <c r="Q166" i="28"/>
  <c r="M166" i="28"/>
  <c r="Q165" i="28"/>
  <c r="M165" i="28"/>
  <c r="Q164" i="28"/>
  <c r="M164" i="28"/>
  <c r="Q163" i="28"/>
  <c r="M163" i="28"/>
  <c r="Q162" i="28"/>
  <c r="M162" i="28"/>
  <c r="Q161" i="28"/>
  <c r="M161" i="28"/>
  <c r="Q160" i="28"/>
  <c r="M160" i="28"/>
  <c r="Q159" i="28"/>
  <c r="M159" i="28"/>
  <c r="M141" i="28"/>
  <c r="M140" i="28"/>
  <c r="Q138" i="28"/>
  <c r="Q136" i="28"/>
  <c r="M135" i="28"/>
  <c r="Q140" i="28"/>
  <c r="M139" i="28"/>
  <c r="M138" i="28"/>
  <c r="Q137" i="28"/>
  <c r="Q135" i="28"/>
  <c r="Q141" i="28"/>
  <c r="Q139" i="28"/>
  <c r="M137" i="28"/>
  <c r="M136" i="28"/>
  <c r="AB137" i="28"/>
  <c r="AA137" i="28"/>
  <c r="AB136" i="28"/>
  <c r="AA136" i="28"/>
  <c r="AB135" i="28"/>
  <c r="AA135" i="28"/>
  <c r="Q191" i="28"/>
  <c r="M191" i="28"/>
  <c r="Q190" i="28"/>
  <c r="M190" i="28"/>
  <c r="Q189" i="28"/>
  <c r="M189" i="28"/>
  <c r="Q188" i="28"/>
  <c r="M188" i="28"/>
  <c r="Q187" i="28"/>
  <c r="M187" i="28"/>
  <c r="Q186" i="28"/>
  <c r="M186" i="28"/>
  <c r="Q185" i="28"/>
  <c r="M185" i="28"/>
  <c r="Q184" i="28"/>
  <c r="M184" i="28"/>
  <c r="Q183" i="28"/>
  <c r="M183" i="28"/>
  <c r="AB80" i="28"/>
  <c r="AA80" i="28"/>
  <c r="AB79" i="28"/>
  <c r="AA79" i="28"/>
  <c r="AB78" i="28"/>
  <c r="AA78" i="28"/>
  <c r="AB74" i="28"/>
  <c r="AA74" i="28"/>
  <c r="AB73" i="28"/>
  <c r="AA73" i="28"/>
  <c r="AB72" i="28"/>
  <c r="AA72" i="28"/>
  <c r="AB66" i="28"/>
  <c r="AA66" i="28"/>
  <c r="AB65" i="28"/>
  <c r="AA65" i="28"/>
  <c r="AB64" i="28"/>
  <c r="AA64" i="28"/>
  <c r="AB60" i="28"/>
  <c r="AA60" i="28"/>
  <c r="AB59" i="28"/>
  <c r="AA59" i="28"/>
  <c r="AB58" i="28"/>
  <c r="AA58" i="28"/>
  <c r="AB54" i="28"/>
  <c r="AA54" i="28"/>
  <c r="AB53" i="28"/>
  <c r="AA53" i="28"/>
  <c r="AB52" i="28"/>
  <c r="AA52" i="28"/>
  <c r="AB48" i="28"/>
  <c r="AA48" i="28"/>
  <c r="AB47" i="28"/>
  <c r="AA47" i="28"/>
  <c r="AB46" i="28"/>
  <c r="AA46" i="28"/>
  <c r="AB29" i="28"/>
  <c r="AA29" i="28"/>
  <c r="AB28" i="28"/>
  <c r="AA28" i="28"/>
  <c r="AB27" i="28"/>
  <c r="AA27" i="28"/>
  <c r="AB19" i="28"/>
  <c r="AA19" i="28"/>
  <c r="AB18" i="28"/>
  <c r="AA18" i="28"/>
  <c r="AB17" i="28"/>
  <c r="AA17" i="28"/>
  <c r="AB9" i="28"/>
  <c r="AA9" i="28"/>
  <c r="AB8" i="28"/>
  <c r="AA8" i="28"/>
  <c r="AB7" i="28"/>
  <c r="AA7" i="28"/>
  <c r="AB112" i="28"/>
  <c r="AA112" i="28"/>
  <c r="AB111" i="28"/>
  <c r="AA111" i="28"/>
  <c r="AB110" i="28"/>
  <c r="AA110" i="28"/>
  <c r="AB88" i="28"/>
  <c r="AA88" i="28"/>
  <c r="AB87" i="28"/>
  <c r="AA87" i="28"/>
  <c r="AB86" i="28"/>
  <c r="AA86" i="28"/>
  <c r="Q34" i="5"/>
  <c r="P34" i="5"/>
  <c r="Q82" i="5"/>
  <c r="Q73" i="5"/>
  <c r="P73" i="5"/>
  <c r="P90" i="5"/>
  <c r="P29" i="5"/>
  <c r="P25" i="5"/>
  <c r="Q21" i="5"/>
  <c r="P26" i="5"/>
  <c r="P11" i="5"/>
  <c r="Q67" i="5"/>
  <c r="P67" i="5"/>
  <c r="Q23" i="5"/>
  <c r="P23" i="5"/>
  <c r="Q87" i="5"/>
  <c r="P87" i="5"/>
  <c r="Q70" i="5"/>
  <c r="P70" i="5"/>
  <c r="P45" i="5"/>
  <c r="Q12" i="5"/>
  <c r="P12" i="5"/>
  <c r="Q27" i="5"/>
  <c r="P27" i="5"/>
  <c r="Q36" i="5"/>
  <c r="P36" i="5"/>
  <c r="Q17" i="5"/>
  <c r="P17" i="5"/>
  <c r="Q6" i="5"/>
  <c r="P6" i="5"/>
  <c r="Q40" i="5"/>
  <c r="P40" i="5"/>
  <c r="Q31" i="5"/>
  <c r="P31" i="5"/>
  <c r="Q10" i="5"/>
  <c r="P10" i="5"/>
  <c r="P37" i="5"/>
  <c r="Q66" i="5"/>
  <c r="P66" i="5"/>
  <c r="Q39" i="5"/>
  <c r="P39" i="5"/>
  <c r="Q74" i="5"/>
  <c r="P74" i="5"/>
  <c r="Q9" i="5"/>
  <c r="P9" i="5"/>
  <c r="Q68" i="5"/>
  <c r="P68" i="5"/>
  <c r="Q19" i="5"/>
  <c r="P19" i="5"/>
  <c r="Q18" i="5"/>
  <c r="P18" i="5"/>
  <c r="L75" i="5" l="1"/>
  <c r="L13" i="5"/>
  <c r="L34" i="5"/>
  <c r="L43" i="5"/>
  <c r="L15" i="5"/>
  <c r="L41" i="5"/>
  <c r="L59" i="5"/>
  <c r="L28" i="5"/>
  <c r="L64" i="5"/>
  <c r="L56" i="5"/>
  <c r="L29" i="5"/>
  <c r="L67" i="5"/>
  <c r="L38" i="5"/>
  <c r="L58" i="5"/>
  <c r="L57" i="5"/>
  <c r="L4" i="5"/>
  <c r="L50" i="5"/>
  <c r="L24" i="5"/>
  <c r="L20" i="5"/>
  <c r="L22" i="5"/>
  <c r="L18" i="5"/>
  <c r="L6" i="5"/>
  <c r="L60" i="5"/>
  <c r="L32" i="5"/>
  <c r="L72" i="5"/>
  <c r="L44" i="5"/>
  <c r="L52" i="5"/>
  <c r="L26" i="5"/>
  <c r="L51" i="5"/>
  <c r="L23" i="5"/>
  <c r="L10" i="5"/>
  <c r="L55" i="5"/>
  <c r="L39" i="5"/>
  <c r="L31" i="5"/>
  <c r="L62" i="5"/>
  <c r="L3" i="5"/>
  <c r="L7" i="5"/>
  <c r="L47" i="5"/>
  <c r="L74" i="5"/>
  <c r="L68" i="5"/>
  <c r="L65" i="5"/>
  <c r="L71" i="5"/>
  <c r="L21" i="5"/>
  <c r="L12" i="5"/>
  <c r="L46" i="5"/>
  <c r="L69" i="5"/>
  <c r="L42" i="5"/>
  <c r="L63" i="5"/>
  <c r="L14" i="5"/>
  <c r="L48" i="5"/>
  <c r="L66" i="5"/>
  <c r="L70" i="5"/>
  <c r="L61" i="5"/>
  <c r="L30" i="5"/>
  <c r="L54" i="5"/>
  <c r="L53" i="5"/>
  <c r="L25" i="5"/>
  <c r="L9" i="5"/>
  <c r="L16" i="5"/>
  <c r="L2" i="5"/>
  <c r="L35" i="5"/>
  <c r="L5" i="5"/>
  <c r="L33" i="5"/>
  <c r="L45" i="5"/>
  <c r="L11" i="5"/>
  <c r="L37" i="5"/>
  <c r="L73" i="5"/>
  <c r="L19" i="5"/>
  <c r="AA497" i="28"/>
  <c r="AB496" i="28"/>
  <c r="AA496" i="28"/>
  <c r="AB497" i="28"/>
  <c r="AB450" i="28"/>
  <c r="AA448" i="28"/>
  <c r="AA328" i="28"/>
  <c r="AB327" i="28"/>
  <c r="AA449" i="28"/>
  <c r="AB304" i="28"/>
  <c r="AB159" i="28"/>
  <c r="AB305" i="28"/>
  <c r="AA327" i="28"/>
  <c r="AA450" i="28"/>
  <c r="AB448" i="28"/>
  <c r="AB449" i="28"/>
  <c r="AA472" i="28"/>
  <c r="AB474" i="28"/>
  <c r="AA474" i="28"/>
  <c r="AB473" i="28"/>
  <c r="AA473" i="28"/>
  <c r="AB472" i="28"/>
  <c r="AB426" i="28"/>
  <c r="AA424" i="28"/>
  <c r="AB161" i="28"/>
  <c r="AA426" i="28"/>
  <c r="AB208" i="28"/>
  <c r="AB209" i="28"/>
  <c r="AB232" i="28"/>
  <c r="AB233" i="28"/>
  <c r="AA425" i="28"/>
  <c r="AB231" i="28"/>
  <c r="AB256" i="28"/>
  <c r="AB424" i="28"/>
  <c r="AB183" i="28"/>
  <c r="AB280" i="28"/>
  <c r="AB303" i="28"/>
  <c r="AA329" i="28"/>
  <c r="AB425" i="28"/>
  <c r="AB255" i="28"/>
  <c r="AA303" i="28"/>
  <c r="AB400" i="28"/>
  <c r="AB207" i="28"/>
  <c r="AB329" i="28"/>
  <c r="AA401" i="28"/>
  <c r="AB184" i="28"/>
  <c r="AB257" i="28"/>
  <c r="AB185" i="28"/>
  <c r="AB328" i="28"/>
  <c r="AB401" i="28"/>
  <c r="AB402" i="28"/>
  <c r="AA402" i="28"/>
  <c r="AA400" i="28"/>
  <c r="AB160" i="28"/>
  <c r="AB281" i="28"/>
  <c r="AA304" i="28"/>
  <c r="AA305" i="28"/>
  <c r="AA377" i="28"/>
  <c r="AB377" i="28"/>
  <c r="AB378" i="28"/>
  <c r="AA378" i="28"/>
  <c r="AB376" i="28"/>
  <c r="AA376" i="28"/>
  <c r="AA354" i="28"/>
  <c r="AB354" i="28"/>
  <c r="AA353" i="28"/>
  <c r="AB353" i="28"/>
  <c r="AA352" i="28"/>
  <c r="AB352" i="28"/>
</calcChain>
</file>

<file path=xl/sharedStrings.xml><?xml version="1.0" encoding="utf-8"?>
<sst xmlns="http://schemas.openxmlformats.org/spreadsheetml/2006/main" count="3684" uniqueCount="625">
  <si>
    <t>PJ</t>
  </si>
  <si>
    <t>G</t>
  </si>
  <si>
    <t>E</t>
  </si>
  <si>
    <t>P</t>
  </si>
  <si>
    <t>GF</t>
  </si>
  <si>
    <t>GC</t>
  </si>
  <si>
    <t>-</t>
  </si>
  <si>
    <t>A</t>
  </si>
  <si>
    <t>n</t>
  </si>
  <si>
    <t>Henry Marin</t>
  </si>
  <si>
    <t>Carlos R</t>
  </si>
  <si>
    <t>Carlos T</t>
  </si>
  <si>
    <t>Jorge T</t>
  </si>
  <si>
    <t>Apellidos y Nombres</t>
  </si>
  <si>
    <t>Chaleco</t>
  </si>
  <si>
    <t>N°</t>
  </si>
  <si>
    <t>Instagram</t>
  </si>
  <si>
    <t>Facebook</t>
  </si>
  <si>
    <t>Celular</t>
  </si>
  <si>
    <t>Fecha Nacimiento</t>
  </si>
  <si>
    <t>Cumpleaños</t>
  </si>
  <si>
    <t>Nacionalidad</t>
  </si>
  <si>
    <t>Profesión</t>
  </si>
  <si>
    <t>Estatura</t>
  </si>
  <si>
    <t>Peso</t>
  </si>
  <si>
    <t>Pierna Dominante</t>
  </si>
  <si>
    <t>Posición Dominante</t>
  </si>
  <si>
    <t>Equipo Nacional</t>
  </si>
  <si>
    <t>Equipo Internacional</t>
  </si>
  <si>
    <t>Nro Camiseta</t>
  </si>
  <si>
    <t>Talla Camiseta</t>
  </si>
  <si>
    <t>Apodo</t>
  </si>
  <si>
    <t>Nombre Camiseta</t>
  </si>
  <si>
    <t>Ccanto Cristian</t>
  </si>
  <si>
    <t>Jefferson</t>
  </si>
  <si>
    <t>R Miguel</t>
  </si>
  <si>
    <t>Joel</t>
  </si>
  <si>
    <t>Triveño Jorge</t>
  </si>
  <si>
    <t>Cristhian Jeff</t>
  </si>
  <si>
    <t>Vladimir</t>
  </si>
  <si>
    <t>Equipo Carlos T</t>
  </si>
  <si>
    <t>Equipo Marce</t>
  </si>
  <si>
    <t>Equipo Carlos C</t>
  </si>
  <si>
    <t>Equipo Leo</t>
  </si>
  <si>
    <t>Equipo Bryan S</t>
  </si>
  <si>
    <t>Equipo Jesus</t>
  </si>
  <si>
    <t>Equipo Raul Q</t>
  </si>
  <si>
    <t>Equipo Diego I</t>
  </si>
  <si>
    <t>Equipo Henry M</t>
  </si>
  <si>
    <t>Equipo Jesus C</t>
  </si>
  <si>
    <t>Equipo Diego</t>
  </si>
  <si>
    <t>Equipo Henry</t>
  </si>
  <si>
    <t>DF</t>
  </si>
  <si>
    <t>Puntos</t>
  </si>
  <si>
    <t>Panteras FC</t>
  </si>
  <si>
    <t>Cristian Ccanto</t>
  </si>
  <si>
    <t>Kail</t>
  </si>
  <si>
    <t>Goles</t>
  </si>
  <si>
    <t>Asistencias</t>
  </si>
  <si>
    <t>Dom 09/03/25</t>
  </si>
  <si>
    <t>Resultados</t>
  </si>
  <si>
    <t>Enero</t>
  </si>
  <si>
    <t>Febrero</t>
  </si>
  <si>
    <t>Marzo</t>
  </si>
  <si>
    <t>TA</t>
  </si>
  <si>
    <t>TR</t>
  </si>
  <si>
    <t>Dom 23/03/25</t>
  </si>
  <si>
    <t>Mie 12/03/25</t>
  </si>
  <si>
    <t>Dom 16/03/25</t>
  </si>
  <si>
    <t>Mie 19/03/25</t>
  </si>
  <si>
    <t>Mie 26/03/25</t>
  </si>
  <si>
    <t>Goles Acum</t>
  </si>
  <si>
    <t>Asist Acum</t>
  </si>
  <si>
    <t>T TA</t>
  </si>
  <si>
    <t>T TR</t>
  </si>
  <si>
    <t>MVP</t>
  </si>
  <si>
    <t>MVPs</t>
  </si>
  <si>
    <t>Equipo</t>
  </si>
  <si>
    <t>Nombre</t>
  </si>
  <si>
    <t>Cta2801</t>
  </si>
  <si>
    <t>Huancayo</t>
  </si>
  <si>
    <t>Diestro</t>
  </si>
  <si>
    <t>Defensa</t>
  </si>
  <si>
    <t>Barcelona</t>
  </si>
  <si>
    <t>Lima</t>
  </si>
  <si>
    <t>Peruana</t>
  </si>
  <si>
    <t>SMP</t>
  </si>
  <si>
    <t>Ing. electronico</t>
  </si>
  <si>
    <t>Mediocampista</t>
  </si>
  <si>
    <t>Alianza Lima</t>
  </si>
  <si>
    <t>Jesús María</t>
  </si>
  <si>
    <t>Delantero</t>
  </si>
  <si>
    <t>Electricista Industrial</t>
  </si>
  <si>
    <t>Manchester United</t>
  </si>
  <si>
    <t>mhuapaya</t>
  </si>
  <si>
    <t>Callao</t>
  </si>
  <si>
    <t>Barranco</t>
  </si>
  <si>
    <t>Portero</t>
  </si>
  <si>
    <t>Universitario</t>
  </si>
  <si>
    <t>Tarma</t>
  </si>
  <si>
    <t>Lince</t>
  </si>
  <si>
    <t>Ingeniero</t>
  </si>
  <si>
    <t>Contador</t>
  </si>
  <si>
    <t>Zurdo</t>
  </si>
  <si>
    <t>Venezolana</t>
  </si>
  <si>
    <t>Costurero</t>
  </si>
  <si>
    <t>Real Madrid</t>
  </si>
  <si>
    <t>Francesa</t>
  </si>
  <si>
    <t>Abogado</t>
  </si>
  <si>
    <t>La Victoria</t>
  </si>
  <si>
    <t>FAMSA GLASS</t>
  </si>
  <si>
    <t>Cienciano</t>
  </si>
  <si>
    <t>Manchester City</t>
  </si>
  <si>
    <t>Huaraz</t>
  </si>
  <si>
    <t>Estudiante</t>
  </si>
  <si>
    <t>Breña</t>
  </si>
  <si>
    <t>Christian Salazar Jacome</t>
  </si>
  <si>
    <t>Comerciante</t>
  </si>
  <si>
    <t>rcmakoto27</t>
  </si>
  <si>
    <t>Caja (panaderia)</t>
  </si>
  <si>
    <t>Juliaca</t>
  </si>
  <si>
    <t>arturopv</t>
  </si>
  <si>
    <t>San Isidro</t>
  </si>
  <si>
    <t>Administrador</t>
  </si>
  <si>
    <t>raulquintanach</t>
  </si>
  <si>
    <t>Satipo</t>
  </si>
  <si>
    <t>Atletico de Madrid</t>
  </si>
  <si>
    <t>Alexander SC</t>
  </si>
  <si>
    <t>Bryanedinson98</t>
  </si>
  <si>
    <t>Tumbes</t>
  </si>
  <si>
    <t>Boca Juniors</t>
  </si>
  <si>
    <t>Chincha</t>
  </si>
  <si>
    <t>Bayern Munich</t>
  </si>
  <si>
    <t>Sporting Cristal</t>
  </si>
  <si>
    <t>Michaeldel24</t>
  </si>
  <si>
    <t>Broker de Reaseguros</t>
  </si>
  <si>
    <t>M</t>
  </si>
  <si>
    <t>2, 4, 17</t>
  </si>
  <si>
    <t>L</t>
  </si>
  <si>
    <t>10 - 10 - 10 - 17</t>
  </si>
  <si>
    <t>S</t>
  </si>
  <si>
    <t>Ayacucho</t>
  </si>
  <si>
    <t>66 o 69</t>
  </si>
  <si>
    <t>zenteno_enrique</t>
  </si>
  <si>
    <t>XL</t>
  </si>
  <si>
    <t>1 / 24 / 87</t>
  </si>
  <si>
    <t>88, 18, 6</t>
  </si>
  <si>
    <t>arturopachasv</t>
  </si>
  <si>
    <t>7,8,11</t>
  </si>
  <si>
    <t>11, 17, 7</t>
  </si>
  <si>
    <t>Antonio Constantino Yurivilca</t>
  </si>
  <si>
    <t>Ingeniero Electrónico</t>
  </si>
  <si>
    <t>ADT Tarma</t>
  </si>
  <si>
    <t>3, 14, 27</t>
  </si>
  <si>
    <t>El Agustino</t>
  </si>
  <si>
    <t>Importador y Comerciante</t>
  </si>
  <si>
    <t>4 (PREFERIBLE) , 6 , 14</t>
  </si>
  <si>
    <t>Kevin Caleb Mallea</t>
  </si>
  <si>
    <t>Liverpool</t>
  </si>
  <si>
    <t>10-20-30</t>
  </si>
  <si>
    <t>5, 18, 21</t>
  </si>
  <si>
    <t>7, 10, 13</t>
  </si>
  <si>
    <t>Edmundo.triveno</t>
  </si>
  <si>
    <t>Arequipa</t>
  </si>
  <si>
    <t>Cusco</t>
  </si>
  <si>
    <t>7, 20, 3</t>
  </si>
  <si>
    <t>Moyobamba</t>
  </si>
  <si>
    <t>89, 29,77</t>
  </si>
  <si>
    <t>7 , 9 , 11</t>
  </si>
  <si>
    <t>Ingeniero de Sistemas</t>
  </si>
  <si>
    <t>13, 19 y 22</t>
  </si>
  <si>
    <t>carlosjara513</t>
  </si>
  <si>
    <t>thepublisherlab</t>
  </si>
  <si>
    <t>freddy.mendocilla</t>
  </si>
  <si>
    <t>La Rochelle, FR</t>
  </si>
  <si>
    <t>Caracas, VE</t>
  </si>
  <si>
    <t>Chilena/Venezolana</t>
  </si>
  <si>
    <t>San Juan de Lurigancho</t>
  </si>
  <si>
    <t>email</t>
  </si>
  <si>
    <t>Torres Arangoitia Carlos</t>
  </si>
  <si>
    <t>Marin Gutierrez Henry</t>
  </si>
  <si>
    <t>Calderon Alarcon Carlos Enrique</t>
  </si>
  <si>
    <t>Juarez Yangua Joe</t>
  </si>
  <si>
    <t>Caqui Vilca Jesus Adrian</t>
  </si>
  <si>
    <t>Lopez Marcelo</t>
  </si>
  <si>
    <t>Yurivilca Montes Antonio Constantino</t>
  </si>
  <si>
    <t>Araujo Rodríguez Junior Eduardo</t>
  </si>
  <si>
    <t>Elie Clement Pierre</t>
  </si>
  <si>
    <t>Quispe Escobar Julio</t>
  </si>
  <si>
    <t>Bravo Salvatierra Anthony</t>
  </si>
  <si>
    <t>Jara Salgado Carlos Manuel</t>
  </si>
  <si>
    <t>Salazar Jacome Christian</t>
  </si>
  <si>
    <t>Romisoncco Ramos Roberto Carlos</t>
  </si>
  <si>
    <t>Quintana Chavarria Raul</t>
  </si>
  <si>
    <t>Heras Diaz William Bryan</t>
  </si>
  <si>
    <t>Espinoza Cruzatt Fritz Diego</t>
  </si>
  <si>
    <t>León Espinoza Luis Anderson</t>
  </si>
  <si>
    <t>Nalvarte Lopez Tomas</t>
  </si>
  <si>
    <t>Espinoza Muñoz Ernesto Alonso</t>
  </si>
  <si>
    <t>Carbajal Cortez Pedro Anthony</t>
  </si>
  <si>
    <t>Delgado Florian Michael David</t>
  </si>
  <si>
    <t>Flores Ataurima Rasec</t>
  </si>
  <si>
    <t>Zenteno Herran Enrique Manuel</t>
  </si>
  <si>
    <t>Huapaya Taipe Miguel</t>
  </si>
  <si>
    <t>Pachas Valerio Jorge Arturo</t>
  </si>
  <si>
    <t>Santa Cruz Berrospi Bryan Alexander</t>
  </si>
  <si>
    <t>Mendocilla Salinas Freddy Sebastian</t>
  </si>
  <si>
    <t>Mallea Caleb</t>
  </si>
  <si>
    <t>Tisoc Zapata Raul Guillermo</t>
  </si>
  <si>
    <t>Triveno Taco Edmundo Junior</t>
  </si>
  <si>
    <t>Vela Bryan Edinson</t>
  </si>
  <si>
    <t>Independiente</t>
  </si>
  <si>
    <t>Arsenal</t>
  </si>
  <si>
    <t>Hinostroza Paucar Leonid Francis</t>
  </si>
  <si>
    <t>Ingeniero Civil</t>
  </si>
  <si>
    <t>Ingeniero Químico</t>
  </si>
  <si>
    <t>Promotor de Ventas</t>
  </si>
  <si>
    <t>Sonidista</t>
  </si>
  <si>
    <t>AS Monaco</t>
  </si>
  <si>
    <t>Obando Jorge</t>
  </si>
  <si>
    <t>Morales Pedro</t>
  </si>
  <si>
    <t>Calderón Miguel</t>
  </si>
  <si>
    <t>Tumay Marco</t>
  </si>
  <si>
    <t>Pedrin</t>
  </si>
  <si>
    <t>Marco</t>
  </si>
  <si>
    <t>Edad</t>
  </si>
  <si>
    <t>Nacimiento (Ciudad)</t>
  </si>
  <si>
    <t>Domicilio (Distrito)</t>
  </si>
  <si>
    <t>Will</t>
  </si>
  <si>
    <t>Juan P</t>
  </si>
  <si>
    <t>Geronimo</t>
  </si>
  <si>
    <t>Equipo 1</t>
  </si>
  <si>
    <t>Equipo 2</t>
  </si>
  <si>
    <t>Partido</t>
  </si>
  <si>
    <t>vs</t>
  </si>
  <si>
    <t>Gutiérrez Sadan Jacobe</t>
  </si>
  <si>
    <t>Jacob</t>
  </si>
  <si>
    <t>Formaciones</t>
  </si>
  <si>
    <t>Partido 3 2025 - Domingo 12/01/2025</t>
  </si>
  <si>
    <t>Partido 4 2025 - Miércoles 15/01/2025</t>
  </si>
  <si>
    <t>Partido 5 2025 - Domingo 19/01/2025</t>
  </si>
  <si>
    <t>Partido 6 2025 - Miércoles 22/01/2025</t>
  </si>
  <si>
    <t>Partido 7 2025 - Domingo 26/01/2025</t>
  </si>
  <si>
    <t>Partido 8 2025 - Miércoles 29/01/2025</t>
  </si>
  <si>
    <t>Partido 2 2025 - Miércoles 08/01/2025</t>
  </si>
  <si>
    <t>Partido 1 2025 - Domingo 05/01/2025</t>
  </si>
  <si>
    <t>Partido 09 2025 - Domingo 02/02/2025</t>
  </si>
  <si>
    <t>Partido 10 2025 - Miércoles 5/02/2025</t>
  </si>
  <si>
    <t>Partido 11 2025 - Domingo 09/02/2025</t>
  </si>
  <si>
    <t>Partido 12 2025 - Miércoles 19/02/2025</t>
  </si>
  <si>
    <t>Partido 13 2025 - Domingo 2/03/2025</t>
  </si>
  <si>
    <t>Partido 14 2025 - Miércoles 5/03/2025</t>
  </si>
  <si>
    <t>Partido 15 2025 - Domingo 9/03/2025</t>
  </si>
  <si>
    <t>Partido 16 2025 - Miércoles 12/03/2025</t>
  </si>
  <si>
    <t>Geronimo (A)</t>
  </si>
  <si>
    <t>Marco (A)</t>
  </si>
  <si>
    <t>Lopez Marcelo ©</t>
  </si>
  <si>
    <t>Caqui Vilca Jesus Adrian (A) ©</t>
  </si>
  <si>
    <t>Torres Arangoitia Carlos ©</t>
  </si>
  <si>
    <t>Tabla de Posiciones Partido 15 2025 - Domingo 9/03/2025</t>
  </si>
  <si>
    <t>Resultados Partido 15 2025 - Domingo 9/03/2025</t>
  </si>
  <si>
    <t>1 (10min)</t>
  </si>
  <si>
    <t>2 (10 min)</t>
  </si>
  <si>
    <t>3 (10 min)</t>
  </si>
  <si>
    <t>4 (15 min)</t>
  </si>
  <si>
    <t>5 (15 min)</t>
  </si>
  <si>
    <t>6 (15 min)</t>
  </si>
  <si>
    <t>7 (15 min)</t>
  </si>
  <si>
    <t>8 (15 min)</t>
  </si>
  <si>
    <t>9 (15 min)</t>
  </si>
  <si>
    <t>Santa Cruz Berrospi Bryan Alexander (MVP) ☆</t>
  </si>
  <si>
    <t>Resultados Partido 16 2025 - Miércoles 12/03/2025</t>
  </si>
  <si>
    <t>Tabla de Posiciones Partido 16 2025 - Miércoles 12/03/2025</t>
  </si>
  <si>
    <t>Amarillo</t>
  </si>
  <si>
    <t>Rosado</t>
  </si>
  <si>
    <t>Azul</t>
  </si>
  <si>
    <t>Triveño Edmundo</t>
  </si>
  <si>
    <t>Marin Henry</t>
  </si>
  <si>
    <t>Carbajal Pedro</t>
  </si>
  <si>
    <t>Torres Carlos</t>
  </si>
  <si>
    <t>Santa Cruz Bryan</t>
  </si>
  <si>
    <t>Mendocilla Freddy</t>
  </si>
  <si>
    <t>Romisoncco Roberto</t>
  </si>
  <si>
    <t>Caqui Jesus</t>
  </si>
  <si>
    <t>Tisoc Raul</t>
  </si>
  <si>
    <t>Bravo Anthony</t>
  </si>
  <si>
    <t>Juarez Joe</t>
  </si>
  <si>
    <t>Hinostroza Leonid</t>
  </si>
  <si>
    <t>Salazar Christian</t>
  </si>
  <si>
    <t>Espinoza Fritz</t>
  </si>
  <si>
    <t>Juan P (A)</t>
  </si>
  <si>
    <t>Jefferson (A)</t>
  </si>
  <si>
    <t>Iturrizaga Casa Diego Raul ©</t>
  </si>
  <si>
    <t>Mallea Caleb (MVP) ☆</t>
  </si>
  <si>
    <t>Triveño Taco Jorge</t>
  </si>
  <si>
    <t>Bryan H</t>
  </si>
  <si>
    <t>Alonso E</t>
  </si>
  <si>
    <t>Anthony B</t>
  </si>
  <si>
    <t>Anthony C</t>
  </si>
  <si>
    <t>Bryan S</t>
  </si>
  <si>
    <t>Bryan V</t>
  </si>
  <si>
    <t>Caleb</t>
  </si>
  <si>
    <t>Constantino</t>
  </si>
  <si>
    <t>David</t>
  </si>
  <si>
    <t>Carlos C</t>
  </si>
  <si>
    <t>Christian S</t>
  </si>
  <si>
    <t>Cristhian F</t>
  </si>
  <si>
    <t>Cristian C</t>
  </si>
  <si>
    <t>Freddy</t>
  </si>
  <si>
    <t>Fritz</t>
  </si>
  <si>
    <t>Henry</t>
  </si>
  <si>
    <t>Jacobe</t>
  </si>
  <si>
    <t>Joe</t>
  </si>
  <si>
    <t>Jorge O</t>
  </si>
  <si>
    <t>Julio Q</t>
  </si>
  <si>
    <t>Junior A</t>
  </si>
  <si>
    <t>Luis</t>
  </si>
  <si>
    <t>Manuel</t>
  </si>
  <si>
    <t>Miguel C</t>
  </si>
  <si>
    <t>Miguel Huamani</t>
  </si>
  <si>
    <t>Pierre</t>
  </si>
  <si>
    <t>Rasec</t>
  </si>
  <si>
    <t>Edmundo</t>
  </si>
  <si>
    <t>Raul I</t>
  </si>
  <si>
    <t>Tomas</t>
  </si>
  <si>
    <t>Leonid</t>
  </si>
  <si>
    <t>Marcelo</t>
  </si>
  <si>
    <t>Raul Q</t>
  </si>
  <si>
    <t>Enrique</t>
  </si>
  <si>
    <t>Arturo</t>
  </si>
  <si>
    <t>Marco T</t>
  </si>
  <si>
    <t>Marco M</t>
  </si>
  <si>
    <t>Huamani Ramos Miguel</t>
  </si>
  <si>
    <t>Jornada 17 2025 - Domingo 16/03/2025</t>
  </si>
  <si>
    <t>Eduardo Fabrizzio</t>
  </si>
  <si>
    <t>Torres Jesus</t>
  </si>
  <si>
    <t>Vasquez Victor</t>
  </si>
  <si>
    <t>Clemente Stanley</t>
  </si>
  <si>
    <t>Fabrizzio</t>
  </si>
  <si>
    <t>Jesus T</t>
  </si>
  <si>
    <t>Victor V</t>
  </si>
  <si>
    <t>Stan</t>
  </si>
  <si>
    <t>Foto</t>
  </si>
  <si>
    <t>N° Camiseta</t>
  </si>
  <si>
    <t>Talla Chaleco</t>
  </si>
  <si>
    <t>Marco (Por)</t>
  </si>
  <si>
    <t>Jesus C</t>
  </si>
  <si>
    <t>Raul T</t>
  </si>
  <si>
    <t>Christian F</t>
  </si>
  <si>
    <t>Puntaje</t>
  </si>
  <si>
    <t>Carlos T ©</t>
  </si>
  <si>
    <t>No especifíca</t>
  </si>
  <si>
    <t>No especifica</t>
  </si>
  <si>
    <t>PartidosAcumulados</t>
  </si>
  <si>
    <t>Miguel Huapaya (Por)</t>
  </si>
  <si>
    <t>Jornada 18 2025 - Miércoles 19/03/2025</t>
  </si>
  <si>
    <t>Resultados Jornada 18 2025 - Miércoles 19/03/2025</t>
  </si>
  <si>
    <t>Tabla de Posiciones Jornada 18 2025 - Miércoles 19/03/2025</t>
  </si>
  <si>
    <t>Resultados Jornada 17 2025 - Domingo 16/03/2025</t>
  </si>
  <si>
    <t>Tabla de Posiciones Jornada 17 2025 - Domingo 16/03/2025</t>
  </si>
  <si>
    <t>B</t>
  </si>
  <si>
    <t>C</t>
  </si>
  <si>
    <t>Panteras Rosas</t>
  </si>
  <si>
    <t>Panteras Negras</t>
  </si>
  <si>
    <t>Panteras Blancas</t>
  </si>
  <si>
    <t>Gerónimo (Por)</t>
  </si>
  <si>
    <t>Negro</t>
  </si>
  <si>
    <t>Blanco</t>
  </si>
  <si>
    <t>Fritz (MVP) ☆</t>
  </si>
  <si>
    <t>Jefferson ©</t>
  </si>
  <si>
    <t>Jornada 19 2025 - Domingo 23/03/2025</t>
  </si>
  <si>
    <t>Resultados Jornada 19 2025 - Domingo 23/03/2025</t>
  </si>
  <si>
    <t>Tabla de Posiciones Jornada 19 2025 - Domingo 23/03/2025</t>
  </si>
  <si>
    <t>Scalogno FC</t>
  </si>
  <si>
    <t>Panteras Azules</t>
  </si>
  <si>
    <t>Panteras Amarillas</t>
  </si>
  <si>
    <t>Juan P (P)</t>
  </si>
  <si>
    <t>Canto (P)</t>
  </si>
  <si>
    <t>Luis (P)</t>
  </si>
  <si>
    <t>Luis (Por)</t>
  </si>
  <si>
    <t>Cristian C (Por)</t>
  </si>
  <si>
    <t>Juan P (Por)</t>
  </si>
  <si>
    <t>Voto</t>
  </si>
  <si>
    <t>Jornada 20 2025 - Miércoles 26/03/2025</t>
  </si>
  <si>
    <t>Resultados Jornada 20 2025 - Miércoles 26/03/2025</t>
  </si>
  <si>
    <t>Tabla de Posiciones Jornada 20 2025 - Miércoles 26/03/2025</t>
  </si>
  <si>
    <t>Luis P (Por)</t>
  </si>
  <si>
    <t>Marco M (Por)</t>
  </si>
  <si>
    <t>Cristian F</t>
  </si>
  <si>
    <t>Carlos</t>
  </si>
  <si>
    <t>Geronimo (Por)</t>
  </si>
  <si>
    <t>Diego I</t>
  </si>
  <si>
    <t>Cristhian S</t>
  </si>
  <si>
    <t>Diego</t>
  </si>
  <si>
    <t>Dom 30/03/25</t>
  </si>
  <si>
    <t>Mie 02/04/25</t>
  </si>
  <si>
    <t>Jornada 21 2025 - Domingo 30/03/2025</t>
  </si>
  <si>
    <t>Antonio?</t>
  </si>
  <si>
    <t>Michael?</t>
  </si>
  <si>
    <t>Cristian V?</t>
  </si>
  <si>
    <t>Jornada 22 2025 - Miércoles 02/04/2025</t>
  </si>
  <si>
    <t>Resultados Jornada 22 2025 - Miércoles 02/04/2025</t>
  </si>
  <si>
    <t>Tabla de Posiciones Jornada 22 2025 - Miércoles 02/04/2025</t>
  </si>
  <si>
    <t>Resultados Jornada 21 2025 - Domingo 30/03/2025</t>
  </si>
  <si>
    <t>Tabla de Posiciones Jornada 21 2025 - Domingo 30/03/2025</t>
  </si>
  <si>
    <t>Oficinas FC</t>
  </si>
  <si>
    <t>Foquitas FC</t>
  </si>
  <si>
    <t>Bicentenarios FC</t>
  </si>
  <si>
    <t>Real JLV FC</t>
  </si>
  <si>
    <t>Galácticos FC</t>
  </si>
  <si>
    <t>Resultados Campeonato Relámpago Chikibaby 6ta Edición 2025</t>
  </si>
  <si>
    <t>Campeonato Relámpago Chikibaby 6ta Edición 2025 Voley</t>
  </si>
  <si>
    <t>Galácticas FC</t>
  </si>
  <si>
    <t>Tabla de Posiciones Campeonato Chikibaby 6ta Edición 2025</t>
  </si>
  <si>
    <t>Tabla de Goleadores</t>
  </si>
  <si>
    <t>Fidel</t>
  </si>
  <si>
    <t>Frank</t>
  </si>
  <si>
    <t>Tunche</t>
  </si>
  <si>
    <t>Junior</t>
  </si>
  <si>
    <t>Gerónimo</t>
  </si>
  <si>
    <t>Carlos F?</t>
  </si>
  <si>
    <t>Miguel R?</t>
  </si>
  <si>
    <t>Jesus</t>
  </si>
  <si>
    <t>Julio Santos</t>
  </si>
  <si>
    <t>Julio Santos?</t>
  </si>
  <si>
    <t>Julio S</t>
  </si>
  <si>
    <t>Resultado Jornada 21 2025 - Domingo 30/03/2025</t>
  </si>
  <si>
    <t>Jornada 24 2025 - Miércoles 09/04/2025</t>
  </si>
  <si>
    <t>Jornada 23 2025 - Domingo 06/04/2025</t>
  </si>
  <si>
    <t>Resultados Jornada 23 2025 - Domingo 06/04/2025</t>
  </si>
  <si>
    <t>Tabla de Posiciones Jornada 23 2025 - Domingo 06/04/2025</t>
  </si>
  <si>
    <t>Resultados Jornada 24 2025 - Miércoles 09/04/2025</t>
  </si>
  <si>
    <t>Tabla de Posiciones Jornada 24 2025 - Miércoles 09/04/2025</t>
  </si>
  <si>
    <t>Resultados Promises League Viernes 11/04/25 Jornada 1</t>
  </si>
  <si>
    <t>Tabla de Posiciones Promises League Viernes 11/04/25 Jornada 1</t>
  </si>
  <si>
    <t>Miguel R</t>
  </si>
  <si>
    <t>Erick D</t>
  </si>
  <si>
    <t>Julio T</t>
  </si>
  <si>
    <t>Lalo García</t>
  </si>
  <si>
    <t>Julio T?</t>
  </si>
  <si>
    <t>Bryan</t>
  </si>
  <si>
    <t>Dom 06/04/25</t>
  </si>
  <si>
    <t>Mie 09/04/25</t>
  </si>
  <si>
    <t>Dom 13/04/25</t>
  </si>
  <si>
    <t>Mie 16/04/25</t>
  </si>
  <si>
    <t>TAA</t>
  </si>
  <si>
    <t>TRA</t>
  </si>
  <si>
    <t>MVPA</t>
  </si>
  <si>
    <t>Ptos</t>
  </si>
  <si>
    <t>Media</t>
  </si>
  <si>
    <t>Lalo</t>
  </si>
  <si>
    <t>Jornada 25 2025 - Domingo 13/04/2025</t>
  </si>
  <si>
    <t>Resultados Jornada 25 2025 - Domingo 13/04/2025</t>
  </si>
  <si>
    <t>Tabla de Posiciones Jornada 25 2025 - Domingo 13/04/2025</t>
  </si>
  <si>
    <t>Carlos J</t>
  </si>
  <si>
    <t>Alejandro A</t>
  </si>
  <si>
    <t>Amigo Rata</t>
  </si>
  <si>
    <t>Chafio Araujo Williams Alexis</t>
  </si>
  <si>
    <t>Alexis</t>
  </si>
  <si>
    <t>Burro</t>
  </si>
  <si>
    <t>Speedy</t>
  </si>
  <si>
    <t>Pescadito</t>
  </si>
  <si>
    <t>Pichón</t>
  </si>
  <si>
    <t>Tabla de Asistencias</t>
  </si>
  <si>
    <t xml:space="preserve">           Campeón</t>
  </si>
  <si>
    <t xml:space="preserve">         Primer Título</t>
  </si>
  <si>
    <t>Promises League Viernes 11/04/25 Jornada 1</t>
  </si>
  <si>
    <t>williams.alexis.11</t>
  </si>
  <si>
    <t>Williams Alexis</t>
  </si>
  <si>
    <t>Trujillo</t>
  </si>
  <si>
    <t>Negocios Internacionales</t>
  </si>
  <si>
    <t>1,6</t>
  </si>
  <si>
    <t>Wms.Alexis</t>
  </si>
  <si>
    <t>wms.alexis02@gmail.com</t>
  </si>
  <si>
    <t>1,68</t>
  </si>
  <si>
    <t>Ccanto</t>
  </si>
  <si>
    <t>@cristianccanto</t>
  </si>
  <si>
    <t>1,65</t>
  </si>
  <si>
    <t>Leonid Hinostroza</t>
  </si>
  <si>
    <t>Cercado de Lima</t>
  </si>
  <si>
    <t>1,7</t>
  </si>
  <si>
    <t>1,89</t>
  </si>
  <si>
    <t>9 11 16</t>
  </si>
  <si>
    <t>Publicista</t>
  </si>
  <si>
    <t>1,62</t>
  </si>
  <si>
    <t>Ingeniero Industrial</t>
  </si>
  <si>
    <t>11, 7, 10</t>
  </si>
  <si>
    <t>C. Calderón</t>
  </si>
  <si>
    <t>1,78</t>
  </si>
  <si>
    <t>@henrymarin7</t>
  </si>
  <si>
    <t>Henry MG</t>
  </si>
  <si>
    <t>1,72</t>
  </si>
  <si>
    <t>Henry M.</t>
  </si>
  <si>
    <t>ho_marin@hotmail.com</t>
  </si>
  <si>
    <t>1,75</t>
  </si>
  <si>
    <t>Luis Espinoza</t>
  </si>
  <si>
    <t>Chófer</t>
  </si>
  <si>
    <t>1,71</t>
  </si>
  <si>
    <t>Belgrano de Córdoba</t>
  </si>
  <si>
    <t>diturrizaga</t>
  </si>
  <si>
    <t>Diego Iturrizaga Casas</t>
  </si>
  <si>
    <t>diturrizagac@gmail.com</t>
  </si>
  <si>
    <t>1,79</t>
  </si>
  <si>
    <t>1,58</t>
  </si>
  <si>
    <t>abuelo</t>
  </si>
  <si>
    <t>Ingeniería Industrial</t>
  </si>
  <si>
    <t>1,67</t>
  </si>
  <si>
    <t>1,8</t>
  </si>
  <si>
    <t>1,69</t>
  </si>
  <si>
    <t>junior10ve</t>
  </si>
  <si>
    <t>1,85</t>
  </si>
  <si>
    <t>Pueblo libre</t>
  </si>
  <si>
    <t>1,76</t>
  </si>
  <si>
    <t>1,64</t>
  </si>
  <si>
    <t>Sadan Jacobe Gutiérrez</t>
  </si>
  <si>
    <t>Mazamari</t>
  </si>
  <si>
    <t>Encargado</t>
  </si>
  <si>
    <t>AKATONYRAGGA_RUDEBOY</t>
  </si>
  <si>
    <t>1,73</t>
  </si>
  <si>
    <t>@geroniminho</t>
  </si>
  <si>
    <t>Geronimo Colonio</t>
  </si>
  <si>
    <t>Vendedor</t>
  </si>
  <si>
    <t>geronimo.colonio@gmail.com</t>
  </si>
  <si>
    <t>phdkail</t>
  </si>
  <si>
    <t>Full Stack</t>
  </si>
  <si>
    <t>Si</t>
  </si>
  <si>
    <t>Félix Flores Pablo Jefferson</t>
  </si>
  <si>
    <t>Iturrizaga Casas Diego Raul</t>
  </si>
  <si>
    <t>Félix Flores Cristhian</t>
  </si>
  <si>
    <t>Geronimo Colonio Muñoz</t>
  </si>
  <si>
    <t>Luis Abuelo</t>
  </si>
  <si>
    <t>German</t>
  </si>
  <si>
    <t>--</t>
  </si>
  <si>
    <t>JLV Abril 2025</t>
  </si>
  <si>
    <t>Camiseta</t>
  </si>
  <si>
    <t>Fecha</t>
  </si>
  <si>
    <t>Lugar</t>
  </si>
  <si>
    <t>Arena 7</t>
  </si>
  <si>
    <t>Goleador</t>
  </si>
  <si>
    <t>Hora</t>
  </si>
  <si>
    <t>Jornada</t>
  </si>
  <si>
    <t>Maps</t>
  </si>
  <si>
    <t>https://maps.app.goo.gl/rUdM9m1JBkjtQJgV8</t>
  </si>
  <si>
    <t>Dirección</t>
  </si>
  <si>
    <t>Av. Prol. Iquitos 2139, Lince 15046</t>
  </si>
  <si>
    <t>Zavaleta Durante Marcos Jonathan</t>
  </si>
  <si>
    <t>Marcos (Por)</t>
  </si>
  <si>
    <t>Adecanesperu</t>
  </si>
  <si>
    <t>marcos Zavaleta durante</t>
  </si>
  <si>
    <t>Pueblo Libre</t>
  </si>
  <si>
    <t>Adiestrador Canino</t>
  </si>
  <si>
    <t>Arquero</t>
  </si>
  <si>
    <t>Adecanes0107@hotmail .com</t>
  </si>
  <si>
    <t>Zavaleta</t>
  </si>
  <si>
    <t>Julio Q  (MVP) ☆</t>
  </si>
  <si>
    <t>Marcos Z (Por)</t>
  </si>
  <si>
    <t>Julio C?</t>
  </si>
  <si>
    <t>Portero 3</t>
  </si>
  <si>
    <t>Juan Pablo (Por)</t>
  </si>
  <si>
    <t>Julio C</t>
  </si>
  <si>
    <t>Jornada 26 2025 - Miércoles 16/04/2025</t>
  </si>
  <si>
    <t>Resultados Jornada 26 2025 - Miércoles 16/04/2025</t>
  </si>
  <si>
    <t>Tabla de Posiciones Jornada 26 2025 - Miércoles 16/04/2025</t>
  </si>
  <si>
    <t>Calderón</t>
  </si>
  <si>
    <t>Azules</t>
  </si>
  <si>
    <t>Amarillos</t>
  </si>
  <si>
    <t>Jornada 27 2025 - Domingo 20/04/2025</t>
  </si>
  <si>
    <t>Resultados Jornada 27 2025 - Domingo 20/04/2025</t>
  </si>
  <si>
    <t>Tabla de Posiciones Jornada 27 2025 - Domingo 20/04/2025</t>
  </si>
  <si>
    <t>Calderón 2</t>
  </si>
  <si>
    <t>Beto</t>
  </si>
  <si>
    <t>Jimmy (Por)</t>
  </si>
  <si>
    <t>Diego T (Por)</t>
  </si>
  <si>
    <t>Gerson V</t>
  </si>
  <si>
    <t>Eduardo Martinez</t>
  </si>
  <si>
    <t>Edmundo T</t>
  </si>
  <si>
    <t>Mathias</t>
  </si>
  <si>
    <t>Jornada 28 2025 - Miércoles 23/04/2025</t>
  </si>
  <si>
    <t>Resultados Jornada 28 2025 - Miércoles 23/04/2025</t>
  </si>
  <si>
    <t>Tabla de Posiciones Jornada 28 2025 - Miércoles 23/04/2025</t>
  </si>
  <si>
    <t>Rosados</t>
  </si>
  <si>
    <t>Raul</t>
  </si>
  <si>
    <t>Mathias T</t>
  </si>
  <si>
    <t>Jornada 29 2025 - Viernes 25/04/2025</t>
  </si>
  <si>
    <t>Resultados Jornada 29 2025 - Viernes 25/04/2025</t>
  </si>
  <si>
    <t>Tabla de Posiciones Jornada 29 2025 - Viernes 25/04/2025</t>
  </si>
  <si>
    <t>Jornada 30 2025 -Domingo 27/04/2025</t>
  </si>
  <si>
    <t>Resultados Jornada 30 2025 -Domingo 27/04/2025</t>
  </si>
  <si>
    <t>Tabla de Posiciones Jornada 30 2025 -Domingo 27/04/2025</t>
  </si>
  <si>
    <t>Oscar</t>
  </si>
  <si>
    <t>Javier</t>
  </si>
  <si>
    <t>Jornada 31 2025 - Domingo 04/05/2025</t>
  </si>
  <si>
    <t>Resultados Jornada 31 2025 - Domingo 04/05/2025</t>
  </si>
  <si>
    <t>Tabla de Posiciones Jornada 31 2025 - Domingo 04/05/2025</t>
  </si>
  <si>
    <t>Jornada 32 2025 - Miércoles 07/05/2025</t>
  </si>
  <si>
    <t>Resultados Jornada 32 2025 - Miércoles 07/05/2025</t>
  </si>
  <si>
    <t>Tabla de Posiciones Jornada 32 2025 - Miércoles 07/05/2025</t>
  </si>
  <si>
    <t>Jornada 33 2025 - Domingo 11/05/2025</t>
  </si>
  <si>
    <t>Resultados Jornada 33 2025 - Domingo 11/05/2025</t>
  </si>
  <si>
    <t>Tabla de Posiciones Jornada 33 2025 - Domingo 11/05/2025</t>
  </si>
  <si>
    <t>Alejandro</t>
  </si>
  <si>
    <t>Rasec (P)</t>
  </si>
  <si>
    <t>Carlos S</t>
  </si>
  <si>
    <t>Christian V</t>
  </si>
  <si>
    <t>Eduardo M</t>
  </si>
  <si>
    <t>Gerson C</t>
  </si>
  <si>
    <t>Anthony B (P)</t>
  </si>
  <si>
    <t>Carlos Z</t>
  </si>
  <si>
    <t>Roberto V</t>
  </si>
  <si>
    <t>Sergio (P)</t>
  </si>
  <si>
    <t>Roja</t>
  </si>
  <si>
    <t>Dom 20/04/25</t>
  </si>
  <si>
    <t>Mie 23/04/25</t>
  </si>
  <si>
    <t>Vie 25/04/25</t>
  </si>
  <si>
    <t>Dom 27/04/25</t>
  </si>
  <si>
    <t>Dom 04/05/25</t>
  </si>
  <si>
    <t>Mie 07/05/25</t>
  </si>
  <si>
    <t>Dom 11/05/25</t>
  </si>
  <si>
    <t>Mie 14/05/25</t>
  </si>
  <si>
    <t>Dom 18/05/25</t>
  </si>
  <si>
    <t>Marco G</t>
  </si>
  <si>
    <t>Juan C</t>
  </si>
  <si>
    <t>Sergio Beto</t>
  </si>
  <si>
    <t>19:00</t>
  </si>
  <si>
    <t>20:00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</si>
</sst>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6" formatCode="[$-F400]h:mm:ss\ AM/PM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0"/>
      <color rgb="FF000000"/>
      <name val="Calibri"/>
      <family val="2"/>
      <scheme val="minor"/>
    </font>
    <font>
      <sz val="11"/>
      <name val="Calibri"/>
      <family val="2"/>
      <scheme val="minor"/>
    </font>
    <font>
      <sz val="1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10"/>
      <name val="Calibri"/>
      <family val="2"/>
      <scheme val="minor"/>
    </font>
    <font>
      <i/>
      <sz val="10"/>
      <color theme="1"/>
      <name val="Calibri"/>
      <family val="2"/>
      <scheme val="minor"/>
    </font>
    <font>
      <sz val="10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"/>
      <family val="2"/>
    </font>
    <font>
      <sz val="11"/>
      <color theme="1"/>
      <name val="Aptos Narrow"/>
      <family val="2"/>
    </font>
    <font>
      <u/>
      <sz val="11"/>
      <color theme="1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0066"/>
        <bgColor indexed="64"/>
      </patternFill>
    </fill>
    <fill>
      <patternFill patternType="solid">
        <fgColor theme="7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4" fillId="0" borderId="0"/>
    <xf numFmtId="0" fontId="15" fillId="0" borderId="0" applyNumberFormat="0" applyFill="0" applyBorder="0" applyAlignment="0" applyProtection="0"/>
  </cellStyleXfs>
  <cellXfs count="157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3" fillId="0" borderId="1" xfId="0" applyFont="1" applyBorder="1" applyAlignment="1">
      <alignment horizontal="right"/>
    </xf>
    <xf numFmtId="0" fontId="1" fillId="6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6" borderId="1" xfId="0" applyFill="1" applyBorder="1"/>
    <xf numFmtId="0" fontId="3" fillId="6" borderId="1" xfId="0" applyFont="1" applyFill="1" applyBorder="1" applyAlignment="1">
      <alignment horizontal="right"/>
    </xf>
    <xf numFmtId="0" fontId="6" fillId="0" borderId="1" xfId="1" applyFont="1" applyBorder="1" applyAlignment="1">
      <alignment horizontal="center" vertical="center"/>
    </xf>
    <xf numFmtId="0" fontId="6" fillId="0" borderId="1" xfId="1" applyFont="1" applyBorder="1" applyAlignment="1">
      <alignment horizontal="left" vertical="center"/>
    </xf>
    <xf numFmtId="1" fontId="6" fillId="0" borderId="1" xfId="1" applyNumberFormat="1" applyFont="1" applyBorder="1" applyAlignment="1">
      <alignment horizontal="center" vertical="center"/>
    </xf>
    <xf numFmtId="0" fontId="6" fillId="8" borderId="1" xfId="1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0" fontId="2" fillId="0" borderId="0" xfId="0" applyFont="1"/>
    <xf numFmtId="0" fontId="2" fillId="5" borderId="0" xfId="0" applyFont="1" applyFill="1"/>
    <xf numFmtId="0" fontId="2" fillId="5" borderId="0" xfId="0" applyFont="1" applyFill="1" applyAlignment="1">
      <alignment horizontal="center"/>
    </xf>
    <xf numFmtId="0" fontId="7" fillId="5" borderId="0" xfId="0" applyFont="1" applyFill="1"/>
    <xf numFmtId="0" fontId="2" fillId="0" borderId="0" xfId="0" applyFont="1" applyAlignment="1">
      <alignment horizontal="center"/>
    </xf>
    <xf numFmtId="14" fontId="8" fillId="3" borderId="0" xfId="0" applyNumberFormat="1" applyFont="1" applyFill="1"/>
    <xf numFmtId="0" fontId="7" fillId="5" borderId="0" xfId="0" applyFont="1" applyFill="1" applyAlignment="1">
      <alignment horizontal="center"/>
    </xf>
    <xf numFmtId="0" fontId="8" fillId="7" borderId="1" xfId="0" applyFont="1" applyFill="1" applyBorder="1" applyAlignment="1">
      <alignment horizontal="center"/>
    </xf>
    <xf numFmtId="0" fontId="8" fillId="7" borderId="1" xfId="0" applyFont="1" applyFill="1" applyBorder="1"/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1" xfId="0" applyFont="1" applyBorder="1"/>
    <xf numFmtId="0" fontId="6" fillId="0" borderId="1" xfId="0" applyFont="1" applyBorder="1" applyAlignment="1">
      <alignment horizontal="left" vertical="center"/>
    </xf>
    <xf numFmtId="0" fontId="7" fillId="0" borderId="1" xfId="0" applyFont="1" applyBorder="1" applyAlignment="1">
      <alignment horizontal="center"/>
    </xf>
    <xf numFmtId="0" fontId="9" fillId="0" borderId="1" xfId="0" applyFont="1" applyBorder="1" applyAlignment="1">
      <alignment horizontal="center" vertical="center"/>
    </xf>
    <xf numFmtId="0" fontId="7" fillId="6" borderId="1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/>
    </xf>
    <xf numFmtId="0" fontId="2" fillId="6" borderId="1" xfId="0" applyFont="1" applyFill="1" applyBorder="1"/>
    <xf numFmtId="0" fontId="10" fillId="0" borderId="1" xfId="0" applyFont="1" applyBorder="1" applyAlignment="1">
      <alignment horizontal="right"/>
    </xf>
    <xf numFmtId="0" fontId="10" fillId="6" borderId="1" xfId="0" applyFont="1" applyFill="1" applyBorder="1" applyAlignment="1">
      <alignment horizontal="right"/>
    </xf>
    <xf numFmtId="0" fontId="6" fillId="8" borderId="1" xfId="0" applyFont="1" applyFill="1" applyBorder="1" applyAlignment="1">
      <alignment horizontal="center" vertical="center"/>
    </xf>
    <xf numFmtId="0" fontId="2" fillId="5" borderId="1" xfId="0" applyFont="1" applyFill="1" applyBorder="1"/>
    <xf numFmtId="0" fontId="2" fillId="5" borderId="1" xfId="0" applyFont="1" applyFill="1" applyBorder="1" applyAlignment="1">
      <alignment horizontal="center"/>
    </xf>
    <xf numFmtId="0" fontId="9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8" borderId="1" xfId="0" applyFont="1" applyFill="1" applyBorder="1" applyAlignment="1">
      <alignment horizontal="left"/>
    </xf>
    <xf numFmtId="0" fontId="2" fillId="8" borderId="2" xfId="0" applyFont="1" applyFill="1" applyBorder="1" applyAlignment="1">
      <alignment horizontal="left"/>
    </xf>
    <xf numFmtId="0" fontId="2" fillId="8" borderId="1" xfId="0" applyFont="1" applyFill="1" applyBorder="1"/>
    <xf numFmtId="0" fontId="2" fillId="5" borderId="0" xfId="0" applyFont="1" applyFill="1" applyAlignment="1">
      <alignment horizontal="right"/>
    </xf>
    <xf numFmtId="0" fontId="7" fillId="5" borderId="0" xfId="0" applyFont="1" applyFill="1" applyAlignment="1">
      <alignment horizontal="right"/>
    </xf>
    <xf numFmtId="0" fontId="7" fillId="5" borderId="0" xfId="0" applyFont="1" applyFill="1" applyAlignment="1">
      <alignment horizontal="left"/>
    </xf>
    <xf numFmtId="17" fontId="7" fillId="5" borderId="0" xfId="0" applyNumberFormat="1" applyFont="1" applyFill="1"/>
    <xf numFmtId="0" fontId="7" fillId="5" borderId="0" xfId="0" applyFont="1" applyFill="1" applyAlignment="1">
      <alignment horizontal="center" vertical="top"/>
    </xf>
    <xf numFmtId="0" fontId="2" fillId="9" borderId="1" xfId="0" applyFont="1" applyFill="1" applyBorder="1"/>
    <xf numFmtId="0" fontId="2" fillId="5" borderId="1" xfId="0" applyFont="1" applyFill="1" applyBorder="1" applyAlignment="1">
      <alignment horizontal="left"/>
    </xf>
    <xf numFmtId="0" fontId="6" fillId="5" borderId="1" xfId="1" applyFont="1" applyFill="1" applyBorder="1" applyAlignment="1">
      <alignment horizontal="left" vertical="center"/>
    </xf>
    <xf numFmtId="0" fontId="2" fillId="5" borderId="2" xfId="0" applyFont="1" applyFill="1" applyBorder="1" applyAlignment="1">
      <alignment horizontal="left"/>
    </xf>
    <xf numFmtId="0" fontId="2" fillId="5" borderId="1" xfId="0" applyFont="1" applyFill="1" applyBorder="1" applyAlignment="1">
      <alignment horizontal="center" vertical="center"/>
    </xf>
    <xf numFmtId="0" fontId="2" fillId="8" borderId="1" xfId="0" applyFont="1" applyFill="1" applyBorder="1" applyAlignment="1">
      <alignment horizontal="center"/>
    </xf>
    <xf numFmtId="0" fontId="6" fillId="8" borderId="1" xfId="1" applyFont="1" applyFill="1" applyBorder="1" applyAlignment="1">
      <alignment horizontal="left" vertical="center"/>
    </xf>
    <xf numFmtId="0" fontId="2" fillId="8" borderId="1" xfId="0" applyFont="1" applyFill="1" applyBorder="1" applyAlignment="1">
      <alignment horizontal="center" vertical="center"/>
    </xf>
    <xf numFmtId="0" fontId="2" fillId="9" borderId="1" xfId="0" applyFont="1" applyFill="1" applyBorder="1" applyAlignment="1">
      <alignment horizontal="center"/>
    </xf>
    <xf numFmtId="0" fontId="6" fillId="9" borderId="1" xfId="1" applyFont="1" applyFill="1" applyBorder="1" applyAlignment="1">
      <alignment horizontal="left" vertical="center"/>
    </xf>
    <xf numFmtId="0" fontId="2" fillId="9" borderId="1" xfId="0" applyFont="1" applyFill="1" applyBorder="1" applyAlignment="1">
      <alignment horizontal="center" vertical="center"/>
    </xf>
    <xf numFmtId="0" fontId="2" fillId="9" borderId="1" xfId="0" applyFont="1" applyFill="1" applyBorder="1" applyAlignment="1">
      <alignment horizontal="left"/>
    </xf>
    <xf numFmtId="0" fontId="9" fillId="8" borderId="1" xfId="1" applyFont="1" applyFill="1" applyBorder="1" applyAlignment="1">
      <alignment horizontal="left" vertical="center"/>
    </xf>
    <xf numFmtId="0" fontId="9" fillId="5" borderId="1" xfId="1" applyFont="1" applyFill="1" applyBorder="1" applyAlignment="1">
      <alignment horizontal="left" vertical="center"/>
    </xf>
    <xf numFmtId="0" fontId="11" fillId="3" borderId="0" xfId="0" applyFont="1" applyFill="1"/>
    <xf numFmtId="0" fontId="8" fillId="3" borderId="0" xfId="0" applyFont="1" applyFill="1"/>
    <xf numFmtId="0" fontId="2" fillId="10" borderId="1" xfId="0" applyFont="1" applyFill="1" applyBorder="1" applyAlignment="1">
      <alignment horizontal="center"/>
    </xf>
    <xf numFmtId="0" fontId="2" fillId="10" borderId="1" xfId="0" applyFont="1" applyFill="1" applyBorder="1" applyAlignment="1">
      <alignment horizontal="center" vertical="center"/>
    </xf>
    <xf numFmtId="0" fontId="11" fillId="5" borderId="0" xfId="0" applyFont="1" applyFill="1"/>
    <xf numFmtId="0" fontId="2" fillId="4" borderId="1" xfId="0" applyFont="1" applyFill="1" applyBorder="1" applyAlignment="1">
      <alignment horizontal="center"/>
    </xf>
    <xf numFmtId="0" fontId="6" fillId="4" borderId="1" xfId="1" applyFont="1" applyFill="1" applyBorder="1" applyAlignment="1">
      <alignment horizontal="left" vertical="center"/>
    </xf>
    <xf numFmtId="0" fontId="2" fillId="4" borderId="1" xfId="0" applyFont="1" applyFill="1" applyBorder="1" applyAlignment="1">
      <alignment horizontal="center" vertical="center"/>
    </xf>
    <xf numFmtId="0" fontId="2" fillId="4" borderId="1" xfId="0" applyFont="1" applyFill="1" applyBorder="1"/>
    <xf numFmtId="0" fontId="2" fillId="4" borderId="1" xfId="0" applyFont="1" applyFill="1" applyBorder="1" applyAlignment="1">
      <alignment horizontal="left"/>
    </xf>
    <xf numFmtId="0" fontId="6" fillId="5" borderId="1" xfId="0" applyFont="1" applyFill="1" applyBorder="1" applyAlignment="1">
      <alignment horizontal="left" vertical="center"/>
    </xf>
    <xf numFmtId="0" fontId="6" fillId="10" borderId="1" xfId="1" applyFont="1" applyFill="1" applyBorder="1" applyAlignment="1">
      <alignment horizontal="left" vertical="center"/>
    </xf>
    <xf numFmtId="0" fontId="2" fillId="10" borderId="1" xfId="0" applyFont="1" applyFill="1" applyBorder="1"/>
    <xf numFmtId="0" fontId="6" fillId="10" borderId="1" xfId="0" applyFont="1" applyFill="1" applyBorder="1" applyAlignment="1">
      <alignment horizontal="left" vertical="center"/>
    </xf>
    <xf numFmtId="0" fontId="2" fillId="10" borderId="1" xfId="0" applyFont="1" applyFill="1" applyBorder="1" applyAlignment="1">
      <alignment horizontal="left"/>
    </xf>
    <xf numFmtId="0" fontId="6" fillId="11" borderId="1" xfId="1" applyFont="1" applyFill="1" applyBorder="1" applyAlignment="1">
      <alignment horizontal="left" vertical="center"/>
    </xf>
    <xf numFmtId="0" fontId="2" fillId="11" borderId="1" xfId="0" applyFont="1" applyFill="1" applyBorder="1"/>
    <xf numFmtId="0" fontId="6" fillId="11" borderId="1" xfId="0" applyFont="1" applyFill="1" applyBorder="1" applyAlignment="1">
      <alignment horizontal="left" vertical="center"/>
    </xf>
    <xf numFmtId="0" fontId="8" fillId="7" borderId="0" xfId="0" applyFont="1" applyFill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2" fillId="5" borderId="0" xfId="0" quotePrefix="1" applyFont="1" applyFill="1" applyAlignment="1">
      <alignment horizontal="center" vertical="center"/>
    </xf>
    <xf numFmtId="0" fontId="2" fillId="4" borderId="0" xfId="0" applyFont="1" applyFill="1" applyAlignment="1">
      <alignment horizontal="center"/>
    </xf>
    <xf numFmtId="0" fontId="2" fillId="4" borderId="0" xfId="0" applyFont="1" applyFill="1"/>
    <xf numFmtId="0" fontId="2" fillId="4" borderId="0" xfId="0" applyFont="1" applyFill="1" applyAlignment="1">
      <alignment horizontal="center" vertical="center"/>
    </xf>
    <xf numFmtId="0" fontId="2" fillId="4" borderId="0" xfId="0" quotePrefix="1" applyFont="1" applyFill="1" applyAlignment="1">
      <alignment horizontal="center" vertical="center"/>
    </xf>
    <xf numFmtId="0" fontId="7" fillId="4" borderId="0" xfId="0" applyFont="1" applyFill="1" applyAlignment="1">
      <alignment horizontal="center"/>
    </xf>
    <xf numFmtId="0" fontId="9" fillId="9" borderId="1" xfId="1" applyFont="1" applyFill="1" applyBorder="1" applyAlignment="1">
      <alignment horizontal="left" vertical="center"/>
    </xf>
    <xf numFmtId="0" fontId="7" fillId="4" borderId="1" xfId="0" applyFont="1" applyFill="1" applyBorder="1"/>
    <xf numFmtId="14" fontId="8" fillId="2" borderId="0" xfId="0" applyNumberFormat="1" applyFont="1" applyFill="1"/>
    <xf numFmtId="0" fontId="11" fillId="7" borderId="1" xfId="0" applyFont="1" applyFill="1" applyBorder="1" applyAlignment="1">
      <alignment horizontal="center" vertical="center"/>
    </xf>
    <xf numFmtId="14" fontId="8" fillId="3" borderId="0" xfId="0" applyNumberFormat="1" applyFont="1" applyFill="1" applyAlignment="1">
      <alignment horizontal="center"/>
    </xf>
    <xf numFmtId="0" fontId="8" fillId="7" borderId="3" xfId="0" applyFont="1" applyFill="1" applyBorder="1" applyAlignment="1">
      <alignment horizontal="center"/>
    </xf>
    <xf numFmtId="0" fontId="8" fillId="7" borderId="3" xfId="0" applyFont="1" applyFill="1" applyBorder="1"/>
    <xf numFmtId="0" fontId="2" fillId="4" borderId="3" xfId="0" applyFont="1" applyFill="1" applyBorder="1" applyAlignment="1">
      <alignment horizontal="center"/>
    </xf>
    <xf numFmtId="0" fontId="7" fillId="4" borderId="3" xfId="0" applyFont="1" applyFill="1" applyBorder="1"/>
    <xf numFmtId="0" fontId="2" fillId="4" borderId="3" xfId="0" applyFont="1" applyFill="1" applyBorder="1" applyAlignment="1">
      <alignment horizontal="center" vertical="center"/>
    </xf>
    <xf numFmtId="0" fontId="2" fillId="4" borderId="3" xfId="0" applyFont="1" applyFill="1" applyBorder="1"/>
    <xf numFmtId="0" fontId="2" fillId="5" borderId="3" xfId="0" applyFont="1" applyFill="1" applyBorder="1" applyAlignment="1">
      <alignment horizontal="center"/>
    </xf>
    <xf numFmtId="0" fontId="2" fillId="5" borderId="3" xfId="0" applyFont="1" applyFill="1" applyBorder="1"/>
    <xf numFmtId="0" fontId="2" fillId="5" borderId="3" xfId="0" applyFont="1" applyFill="1" applyBorder="1" applyAlignment="1">
      <alignment horizontal="center" vertical="center"/>
    </xf>
    <xf numFmtId="14" fontId="8" fillId="3" borderId="0" xfId="0" applyNumberFormat="1" applyFont="1" applyFill="1" applyAlignment="1">
      <alignment horizontal="left" vertical="center"/>
    </xf>
    <xf numFmtId="164" fontId="11" fillId="7" borderId="1" xfId="0" applyNumberFormat="1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left" vertical="center"/>
    </xf>
    <xf numFmtId="0" fontId="2" fillId="8" borderId="0" xfId="0" applyFont="1" applyFill="1"/>
    <xf numFmtId="0" fontId="2" fillId="10" borderId="0" xfId="0" applyFont="1" applyFill="1"/>
    <xf numFmtId="0" fontId="2" fillId="2" borderId="0" xfId="0" applyFont="1" applyFill="1"/>
    <xf numFmtId="0" fontId="9" fillId="5" borderId="1" xfId="0" applyFont="1" applyFill="1" applyBorder="1" applyAlignment="1">
      <alignment horizontal="center"/>
    </xf>
    <xf numFmtId="0" fontId="6" fillId="5" borderId="1" xfId="0" applyFont="1" applyFill="1" applyBorder="1" applyAlignment="1">
      <alignment horizontal="center" vertical="center"/>
    </xf>
    <xf numFmtId="0" fontId="2" fillId="5" borderId="0" xfId="0" applyFont="1" applyFill="1" applyAlignment="1">
      <alignment horizontal="left"/>
    </xf>
    <xf numFmtId="0" fontId="2" fillId="0" borderId="0" xfId="0" applyFont="1" applyAlignment="1">
      <alignment horizontal="center" vertical="center"/>
    </xf>
    <xf numFmtId="0" fontId="8" fillId="7" borderId="1" xfId="0" applyFont="1" applyFill="1" applyBorder="1" applyAlignment="1">
      <alignment horizontal="center" vertical="center"/>
    </xf>
    <xf numFmtId="0" fontId="6" fillId="0" borderId="4" xfId="1" applyFont="1" applyBorder="1" applyAlignment="1">
      <alignment horizontal="left" vertical="center"/>
    </xf>
    <xf numFmtId="0" fontId="6" fillId="0" borderId="4" xfId="0" applyFont="1" applyBorder="1" applyAlignment="1">
      <alignment horizontal="left" vertical="center"/>
    </xf>
    <xf numFmtId="0" fontId="6" fillId="0" borderId="5" xfId="1" applyFont="1" applyBorder="1" applyAlignment="1">
      <alignment horizontal="left" vertical="center"/>
    </xf>
    <xf numFmtId="0" fontId="2" fillId="0" borderId="4" xfId="0" applyFont="1" applyBorder="1" applyAlignment="1">
      <alignment horizontal="left"/>
    </xf>
    <xf numFmtId="0" fontId="2" fillId="5" borderId="4" xfId="0" applyFont="1" applyFill="1" applyBorder="1"/>
    <xf numFmtId="0" fontId="6" fillId="5" borderId="4" xfId="1" applyFont="1" applyFill="1" applyBorder="1" applyAlignment="1">
      <alignment horizontal="left" vertical="center"/>
    </xf>
    <xf numFmtId="0" fontId="9" fillId="0" borderId="2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6" xfId="1" applyFont="1" applyBorder="1" applyAlignment="1">
      <alignment horizontal="center" vertical="center"/>
    </xf>
    <xf numFmtId="0" fontId="14" fillId="0" borderId="1" xfId="0" applyFont="1" applyBorder="1" applyAlignment="1">
      <alignment vertical="center" wrapText="1"/>
    </xf>
    <xf numFmtId="0" fontId="13" fillId="0" borderId="1" xfId="0" applyFont="1" applyBorder="1" applyAlignment="1">
      <alignment horizontal="center" vertical="center" wrapText="1"/>
    </xf>
    <xf numFmtId="0" fontId="13" fillId="8" borderId="1" xfId="0" applyFont="1" applyFill="1" applyBorder="1" applyAlignment="1">
      <alignment horizontal="center" vertical="center" wrapText="1"/>
    </xf>
    <xf numFmtId="14" fontId="13" fillId="0" borderId="1" xfId="0" applyNumberFormat="1" applyFont="1" applyBorder="1" applyAlignment="1">
      <alignment horizontal="center" vertical="center" wrapText="1"/>
    </xf>
    <xf numFmtId="0" fontId="13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wrapText="1"/>
    </xf>
    <xf numFmtId="0" fontId="14" fillId="0" borderId="1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center" wrapText="1"/>
    </xf>
    <xf numFmtId="0" fontId="14" fillId="0" borderId="1" xfId="0" quotePrefix="1" applyFont="1" applyBorder="1" applyAlignment="1">
      <alignment horizontal="center" vertical="center" wrapText="1"/>
    </xf>
    <xf numFmtId="14" fontId="8" fillId="3" borderId="0" xfId="0" applyNumberFormat="1" applyFont="1" applyFill="1" applyAlignment="1">
      <alignment horizontal="center" vertical="center"/>
    </xf>
    <xf numFmtId="0" fontId="7" fillId="5" borderId="0" xfId="0" applyFont="1" applyFill="1" applyAlignment="1">
      <alignment horizontal="center" vertical="center"/>
    </xf>
    <xf numFmtId="0" fontId="12" fillId="5" borderId="0" xfId="0" applyFont="1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14" fontId="2" fillId="0" borderId="0" xfId="0" applyNumberFormat="1" applyFont="1"/>
    <xf numFmtId="0" fontId="7" fillId="5" borderId="3" xfId="0" applyFont="1" applyFill="1" applyBorder="1"/>
    <xf numFmtId="0" fontId="7" fillId="0" borderId="0" xfId="0" applyFont="1"/>
    <xf numFmtId="20" fontId="2" fillId="0" borderId="0" xfId="0" applyNumberFormat="1" applyFont="1"/>
    <xf numFmtId="0" fontId="15" fillId="0" borderId="0" xfId="2"/>
    <xf numFmtId="0" fontId="15" fillId="0" borderId="1" xfId="2" applyBorder="1" applyAlignment="1">
      <alignment vertical="center" wrapText="1"/>
    </xf>
    <xf numFmtId="0" fontId="2" fillId="5" borderId="4" xfId="0" applyFont="1" applyFill="1" applyBorder="1" applyAlignment="1">
      <alignment horizontal="center"/>
    </xf>
    <xf numFmtId="0" fontId="6" fillId="0" borderId="4" xfId="1" applyFont="1" applyBorder="1" applyAlignment="1">
      <alignment horizontal="center" vertical="center"/>
    </xf>
    <xf numFmtId="0" fontId="6" fillId="5" borderId="4" xfId="1" applyFont="1" applyFill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left"/>
    </xf>
    <xf numFmtId="0" fontId="13" fillId="0" borderId="4" xfId="0" applyFont="1" applyBorder="1" applyAlignment="1">
      <alignment horizontal="center" wrapText="1"/>
    </xf>
    <xf numFmtId="0" fontId="13" fillId="0" borderId="4" xfId="0" applyFont="1" applyBorder="1" applyAlignment="1">
      <alignment horizontal="center" vertical="center" wrapText="1"/>
    </xf>
    <xf numFmtId="0" fontId="6" fillId="5" borderId="1" xfId="1" applyFont="1" applyFill="1" applyBorder="1" applyAlignment="1">
      <alignment horizontal="center" vertical="center"/>
    </xf>
    <xf numFmtId="0" fontId="14" fillId="0" borderId="6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/>
    </xf>
    <xf numFmtId="0" fontId="13" fillId="0" borderId="1" xfId="0" applyFont="1" applyBorder="1" applyAlignment="1">
      <alignment horizontal="center" wrapText="1"/>
    </xf>
    <xf numFmtId="14" fontId="8" fillId="3" borderId="0" xfId="0" applyNumberFormat="1" applyFont="1" applyFill="1" applyAlignment="1">
      <alignment horizontal="center"/>
    </xf>
    <xf numFmtId="166" fontId="2" fillId="0" borderId="0" xfId="0" applyNumberFormat="1" applyFont="1"/>
    <xf numFmtId="20" fontId="2" fillId="0" borderId="0" xfId="0" quotePrefix="1" applyNumberFormat="1" applyFont="1"/>
  </cellXfs>
  <cellStyles count="3">
    <cellStyle name="Hipervínculo" xfId="2" builtinId="8"/>
    <cellStyle name="Normal" xfId="0" builtinId="0"/>
    <cellStyle name="Normal 2" xfId="1" xr:uid="{81F339EA-01D0-460E-BCE3-05D89CB07127}"/>
  </cellStyles>
  <dxfs count="0"/>
  <tableStyles count="0" defaultTableStyle="TableStyleMedium2" defaultPivotStyle="PivotStyleLight16"/>
  <colors>
    <mruColors>
      <color rgb="FFFF00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png"/><Relationship Id="rId21" Type="http://schemas.openxmlformats.org/officeDocument/2006/relationships/image" Target="../media/image21.jpeg"/><Relationship Id="rId7" Type="http://schemas.openxmlformats.org/officeDocument/2006/relationships/image" Target="../media/image7.jp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10886</xdr:colOff>
      <xdr:row>94</xdr:row>
      <xdr:rowOff>76199</xdr:rowOff>
    </xdr:from>
    <xdr:to>
      <xdr:col>13</xdr:col>
      <xdr:colOff>103063</xdr:colOff>
      <xdr:row>106</xdr:row>
      <xdr:rowOff>87086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F024EC8-FDB5-CE96-E103-12100755A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9172" y="2340428"/>
          <a:ext cx="1681491" cy="2100944"/>
        </a:xfrm>
        <a:prstGeom prst="rect">
          <a:avLst/>
        </a:prstGeom>
      </xdr:spPr>
    </xdr:pic>
    <xdr:clientData/>
  </xdr:twoCellAnchor>
  <xdr:twoCellAnchor editAs="oneCell">
    <xdr:from>
      <xdr:col>13</xdr:col>
      <xdr:colOff>69156</xdr:colOff>
      <xdr:row>94</xdr:row>
      <xdr:rowOff>76199</xdr:rowOff>
    </xdr:from>
    <xdr:to>
      <xdr:col>16</xdr:col>
      <xdr:colOff>902934</xdr:colOff>
      <xdr:row>106</xdr:row>
      <xdr:rowOff>97971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2FC7D63-3C52-A0D8-2159-F5F4013A5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91185" y="2340428"/>
          <a:ext cx="1682864" cy="2111829"/>
        </a:xfrm>
        <a:prstGeom prst="rect">
          <a:avLst/>
        </a:prstGeom>
      </xdr:spPr>
    </xdr:pic>
    <xdr:clientData/>
  </xdr:twoCellAnchor>
  <xdr:twoCellAnchor editAs="oneCell">
    <xdr:from>
      <xdr:col>17</xdr:col>
      <xdr:colOff>26456</xdr:colOff>
      <xdr:row>94</xdr:row>
      <xdr:rowOff>65314</xdr:rowOff>
    </xdr:from>
    <xdr:to>
      <xdr:col>20</xdr:col>
      <xdr:colOff>207284</xdr:colOff>
      <xdr:row>106</xdr:row>
      <xdr:rowOff>97971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43B7447F-9C02-B521-F912-053AED6DA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22856" y="2329543"/>
          <a:ext cx="1704828" cy="2122714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119</xdr:row>
      <xdr:rowOff>0</xdr:rowOff>
    </xdr:from>
    <xdr:to>
      <xdr:col>12</xdr:col>
      <xdr:colOff>1096875</xdr:colOff>
      <xdr:row>130</xdr:row>
      <xdr:rowOff>32657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2F76972E-6BB1-58B0-5CD3-2D8B97F19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40830" y="6618514"/>
          <a:ext cx="1554074" cy="1948543"/>
        </a:xfrm>
        <a:prstGeom prst="rect">
          <a:avLst/>
        </a:prstGeom>
      </xdr:spPr>
    </xdr:pic>
    <xdr:clientData/>
  </xdr:twoCellAnchor>
  <xdr:twoCellAnchor editAs="oneCell">
    <xdr:from>
      <xdr:col>12</xdr:col>
      <xdr:colOff>1153885</xdr:colOff>
      <xdr:row>118</xdr:row>
      <xdr:rowOff>163287</xdr:rowOff>
    </xdr:from>
    <xdr:to>
      <xdr:col>16</xdr:col>
      <xdr:colOff>716279</xdr:colOff>
      <xdr:row>130</xdr:row>
      <xdr:rowOff>21771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773DF969-67F2-5C16-296D-82048CC94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51914" y="6607630"/>
          <a:ext cx="1558834" cy="1948542"/>
        </a:xfrm>
        <a:prstGeom prst="rect">
          <a:avLst/>
        </a:prstGeom>
      </xdr:spPr>
    </xdr:pic>
    <xdr:clientData/>
  </xdr:twoCellAnchor>
  <xdr:twoCellAnchor editAs="oneCell">
    <xdr:from>
      <xdr:col>16</xdr:col>
      <xdr:colOff>729344</xdr:colOff>
      <xdr:row>118</xdr:row>
      <xdr:rowOff>141515</xdr:rowOff>
    </xdr:from>
    <xdr:to>
      <xdr:col>19</xdr:col>
      <xdr:colOff>756957</xdr:colOff>
      <xdr:row>130</xdr:row>
      <xdr:rowOff>32657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A7CE5269-22E6-DDCD-DAB4-351980915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63001" y="6585858"/>
          <a:ext cx="1584270" cy="1981200"/>
        </a:xfrm>
        <a:prstGeom prst="rect">
          <a:avLst/>
        </a:prstGeom>
      </xdr:spPr>
    </xdr:pic>
    <xdr:clientData/>
  </xdr:twoCellAnchor>
  <xdr:twoCellAnchor editAs="oneCell">
    <xdr:from>
      <xdr:col>10</xdr:col>
      <xdr:colOff>185059</xdr:colOff>
      <xdr:row>167</xdr:row>
      <xdr:rowOff>37828</xdr:rowOff>
    </xdr:from>
    <xdr:to>
      <xdr:col>16</xdr:col>
      <xdr:colOff>435430</xdr:colOff>
      <xdr:row>179</xdr:row>
      <xdr:rowOff>140153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2F57504-5A4D-4C75-17D4-24FBC7EFA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1373" y="29320399"/>
          <a:ext cx="2884714" cy="2192383"/>
        </a:xfrm>
        <a:prstGeom prst="rect">
          <a:avLst/>
        </a:prstGeom>
      </xdr:spPr>
    </xdr:pic>
    <xdr:clientData/>
  </xdr:twoCellAnchor>
  <xdr:twoCellAnchor editAs="oneCell">
    <xdr:from>
      <xdr:col>10</xdr:col>
      <xdr:colOff>185059</xdr:colOff>
      <xdr:row>191</xdr:row>
      <xdr:rowOff>10884</xdr:rowOff>
    </xdr:from>
    <xdr:to>
      <xdr:col>15</xdr:col>
      <xdr:colOff>228601</xdr:colOff>
      <xdr:row>203</xdr:row>
      <xdr:rowOff>132898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B51FEF1-FC10-2AFC-B323-E49E7B540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5030" y="33473570"/>
          <a:ext cx="2394856" cy="2212071"/>
        </a:xfrm>
        <a:prstGeom prst="rect">
          <a:avLst/>
        </a:prstGeom>
      </xdr:spPr>
    </xdr:pic>
    <xdr:clientData/>
  </xdr:twoCellAnchor>
  <xdr:twoCellAnchor editAs="oneCell">
    <xdr:from>
      <xdr:col>15</xdr:col>
      <xdr:colOff>217714</xdr:colOff>
      <xdr:row>192</xdr:row>
      <xdr:rowOff>39549</xdr:rowOff>
    </xdr:from>
    <xdr:to>
      <xdr:col>18</xdr:col>
      <xdr:colOff>120211</xdr:colOff>
      <xdr:row>203</xdr:row>
      <xdr:rowOff>130628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478D4175-281B-8910-5E13-294D0CF3B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0" y="33676406"/>
          <a:ext cx="1600669" cy="2006965"/>
        </a:xfrm>
        <a:prstGeom prst="rect">
          <a:avLst/>
        </a:prstGeom>
      </xdr:spPr>
    </xdr:pic>
    <xdr:clientData/>
  </xdr:twoCellAnchor>
  <xdr:twoCellAnchor editAs="oneCell">
    <xdr:from>
      <xdr:col>19</xdr:col>
      <xdr:colOff>21773</xdr:colOff>
      <xdr:row>192</xdr:row>
      <xdr:rowOff>54430</xdr:rowOff>
    </xdr:from>
    <xdr:to>
      <xdr:col>21</xdr:col>
      <xdr:colOff>206829</xdr:colOff>
      <xdr:row>203</xdr:row>
      <xdr:rowOff>133860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8D06E18-5ED0-23E5-2655-C4D3AD810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82744" y="33691287"/>
          <a:ext cx="1589313" cy="1995316"/>
        </a:xfrm>
        <a:prstGeom prst="rect">
          <a:avLst/>
        </a:prstGeom>
      </xdr:spPr>
    </xdr:pic>
    <xdr:clientData/>
  </xdr:twoCellAnchor>
  <xdr:twoCellAnchor editAs="oneCell">
    <xdr:from>
      <xdr:col>21</xdr:col>
      <xdr:colOff>228600</xdr:colOff>
      <xdr:row>192</xdr:row>
      <xdr:rowOff>36854</xdr:rowOff>
    </xdr:from>
    <xdr:to>
      <xdr:col>27</xdr:col>
      <xdr:colOff>337457</xdr:colOff>
      <xdr:row>203</xdr:row>
      <xdr:rowOff>140102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D218477-CE3A-399A-C7DB-E48B9DE37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493829" y="33673711"/>
          <a:ext cx="1611086" cy="2019134"/>
        </a:xfrm>
        <a:prstGeom prst="rect">
          <a:avLst/>
        </a:prstGeom>
      </xdr:spPr>
    </xdr:pic>
    <xdr:clientData/>
  </xdr:twoCellAnchor>
  <xdr:twoCellAnchor editAs="oneCell">
    <xdr:from>
      <xdr:col>10</xdr:col>
      <xdr:colOff>130630</xdr:colOff>
      <xdr:row>217</xdr:row>
      <xdr:rowOff>63754</xdr:rowOff>
    </xdr:from>
    <xdr:to>
      <xdr:col>16</xdr:col>
      <xdr:colOff>24665</xdr:colOff>
      <xdr:row>222</xdr:row>
      <xdr:rowOff>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731C1F9-DC70-080D-8040-C08724C39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0601" y="38054897"/>
          <a:ext cx="2528378" cy="807104"/>
        </a:xfrm>
        <a:prstGeom prst="rect">
          <a:avLst/>
        </a:prstGeom>
      </xdr:spPr>
    </xdr:pic>
    <xdr:clientData/>
  </xdr:twoCellAnchor>
  <xdr:twoCellAnchor editAs="oneCell">
    <xdr:from>
      <xdr:col>16</xdr:col>
      <xdr:colOff>45257</xdr:colOff>
      <xdr:row>215</xdr:row>
      <xdr:rowOff>87086</xdr:rowOff>
    </xdr:from>
    <xdr:to>
      <xdr:col>19</xdr:col>
      <xdr:colOff>109809</xdr:colOff>
      <xdr:row>227</xdr:row>
      <xdr:rowOff>21772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2A36AB07-1E3B-DAFF-41A6-80E5E4E97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9571" y="37729886"/>
          <a:ext cx="1621209" cy="2024743"/>
        </a:xfrm>
        <a:prstGeom prst="rect">
          <a:avLst/>
        </a:prstGeom>
      </xdr:spPr>
    </xdr:pic>
    <xdr:clientData/>
  </xdr:twoCellAnchor>
  <xdr:twoCellAnchor editAs="oneCell">
    <xdr:from>
      <xdr:col>22</xdr:col>
      <xdr:colOff>155996</xdr:colOff>
      <xdr:row>215</xdr:row>
      <xdr:rowOff>54427</xdr:rowOff>
    </xdr:from>
    <xdr:to>
      <xdr:col>28</xdr:col>
      <xdr:colOff>97179</xdr:colOff>
      <xdr:row>227</xdr:row>
      <xdr:rowOff>10885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D4A7343-8BD7-BF65-F14B-4AF905656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71596" y="37697227"/>
          <a:ext cx="1639355" cy="2046515"/>
        </a:xfrm>
        <a:prstGeom prst="rect">
          <a:avLst/>
        </a:prstGeom>
      </xdr:spPr>
    </xdr:pic>
    <xdr:clientData/>
  </xdr:twoCellAnchor>
  <xdr:twoCellAnchor editAs="oneCell">
    <xdr:from>
      <xdr:col>19</xdr:col>
      <xdr:colOff>141515</xdr:colOff>
      <xdr:row>215</xdr:row>
      <xdr:rowOff>54429</xdr:rowOff>
    </xdr:from>
    <xdr:to>
      <xdr:col>22</xdr:col>
      <xdr:colOff>130630</xdr:colOff>
      <xdr:row>227</xdr:row>
      <xdr:rowOff>19050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D38F2A7C-AE07-1F9F-AD7B-E4E7E51AB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002486" y="37697229"/>
          <a:ext cx="1643743" cy="205467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240</xdr:row>
      <xdr:rowOff>0</xdr:rowOff>
    </xdr:from>
    <xdr:to>
      <xdr:col>15</xdr:col>
      <xdr:colOff>163286</xdr:colOff>
      <xdr:row>250</xdr:row>
      <xdr:rowOff>68842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897AACBB-C7E4-779F-B3BF-849D86709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65914" y="41997086"/>
          <a:ext cx="2318657" cy="1810556"/>
        </a:xfrm>
        <a:prstGeom prst="rect">
          <a:avLst/>
        </a:prstGeom>
      </xdr:spPr>
    </xdr:pic>
    <xdr:clientData/>
  </xdr:twoCellAnchor>
  <xdr:twoCellAnchor editAs="oneCell">
    <xdr:from>
      <xdr:col>10</xdr:col>
      <xdr:colOff>43543</xdr:colOff>
      <xdr:row>264</xdr:row>
      <xdr:rowOff>10885</xdr:rowOff>
    </xdr:from>
    <xdr:to>
      <xdr:col>16</xdr:col>
      <xdr:colOff>968829</xdr:colOff>
      <xdr:row>273</xdr:row>
      <xdr:rowOff>76516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5BCA5612-2D33-66F3-C6EB-A3727062D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3514" y="46188085"/>
          <a:ext cx="3559629" cy="163317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287</xdr:row>
      <xdr:rowOff>120150</xdr:rowOff>
    </xdr:from>
    <xdr:to>
      <xdr:col>15</xdr:col>
      <xdr:colOff>0</xdr:colOff>
      <xdr:row>299</xdr:row>
      <xdr:rowOff>39423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B1926AFB-F6CE-8A44-A8B6-0A421661C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7686" y="50303293"/>
          <a:ext cx="2155371" cy="2009330"/>
        </a:xfrm>
        <a:prstGeom prst="rect">
          <a:avLst/>
        </a:prstGeom>
      </xdr:spPr>
    </xdr:pic>
    <xdr:clientData/>
  </xdr:twoCellAnchor>
  <xdr:twoCellAnchor editAs="oneCell">
    <xdr:from>
      <xdr:col>11</xdr:col>
      <xdr:colOff>141515</xdr:colOff>
      <xdr:row>311</xdr:row>
      <xdr:rowOff>132118</xdr:rowOff>
    </xdr:from>
    <xdr:to>
      <xdr:col>16</xdr:col>
      <xdr:colOff>119743</xdr:colOff>
      <xdr:row>322</xdr:row>
      <xdr:rowOff>83457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9B75FD6D-2970-A16F-E696-FDBE46B28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01" y="54495375"/>
          <a:ext cx="2416628" cy="1867225"/>
        </a:xfrm>
        <a:prstGeom prst="rect">
          <a:avLst/>
        </a:prstGeom>
      </xdr:spPr>
    </xdr:pic>
    <xdr:clientData/>
  </xdr:twoCellAnchor>
  <xdr:twoCellAnchor editAs="oneCell">
    <xdr:from>
      <xdr:col>10</xdr:col>
      <xdr:colOff>152399</xdr:colOff>
      <xdr:row>336</xdr:row>
      <xdr:rowOff>76829</xdr:rowOff>
    </xdr:from>
    <xdr:to>
      <xdr:col>14</xdr:col>
      <xdr:colOff>272142</xdr:colOff>
      <xdr:row>348</xdr:row>
      <xdr:rowOff>393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9895F222-63ED-67B4-FF31-DE9D50CF0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4142" y="58794372"/>
          <a:ext cx="2188029" cy="2013621"/>
        </a:xfrm>
        <a:prstGeom prst="rect">
          <a:avLst/>
        </a:prstGeom>
      </xdr:spPr>
    </xdr:pic>
    <xdr:clientData/>
  </xdr:twoCellAnchor>
  <xdr:twoCellAnchor editAs="oneCell">
    <xdr:from>
      <xdr:col>15</xdr:col>
      <xdr:colOff>185057</xdr:colOff>
      <xdr:row>336</xdr:row>
      <xdr:rowOff>128973</xdr:rowOff>
    </xdr:from>
    <xdr:to>
      <xdr:col>19</xdr:col>
      <xdr:colOff>43542</xdr:colOff>
      <xdr:row>348</xdr:row>
      <xdr:rowOff>165731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F0993B2D-4929-C4E7-7053-2893B8BF4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8114" y="58846516"/>
          <a:ext cx="1698171" cy="2126815"/>
        </a:xfrm>
        <a:prstGeom prst="rect">
          <a:avLst/>
        </a:prstGeom>
      </xdr:spPr>
    </xdr:pic>
    <xdr:clientData/>
  </xdr:twoCellAnchor>
  <xdr:twoCellAnchor editAs="oneCell">
    <xdr:from>
      <xdr:col>19</xdr:col>
      <xdr:colOff>43543</xdr:colOff>
      <xdr:row>336</xdr:row>
      <xdr:rowOff>94947</xdr:rowOff>
    </xdr:from>
    <xdr:to>
      <xdr:col>22</xdr:col>
      <xdr:colOff>97972</xdr:colOff>
      <xdr:row>349</xdr:row>
      <xdr:rowOff>14514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5EFA7A24-C5BA-345B-3250-B42CCE6F5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6286" y="58812490"/>
          <a:ext cx="1709057" cy="2183795"/>
        </a:xfrm>
        <a:prstGeom prst="rect">
          <a:avLst/>
        </a:prstGeom>
      </xdr:spPr>
    </xdr:pic>
    <xdr:clientData/>
  </xdr:twoCellAnchor>
  <xdr:twoCellAnchor editAs="oneCell">
    <xdr:from>
      <xdr:col>22</xdr:col>
      <xdr:colOff>87086</xdr:colOff>
      <xdr:row>336</xdr:row>
      <xdr:rowOff>108857</xdr:rowOff>
    </xdr:from>
    <xdr:to>
      <xdr:col>28</xdr:col>
      <xdr:colOff>112071</xdr:colOff>
      <xdr:row>349</xdr:row>
      <xdr:rowOff>15224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CBE15779-49D4-2E9E-577A-DE81E582C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24457" y="58826400"/>
          <a:ext cx="1723157" cy="2170595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385</xdr:row>
      <xdr:rowOff>0</xdr:rowOff>
    </xdr:from>
    <xdr:to>
      <xdr:col>16</xdr:col>
      <xdr:colOff>228110</xdr:colOff>
      <xdr:row>397</xdr:row>
      <xdr:rowOff>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8B514EE-E896-093C-084D-AD86EF302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1" y="67251943"/>
          <a:ext cx="2241966" cy="2090057"/>
        </a:xfrm>
        <a:prstGeom prst="rect">
          <a:avLst/>
        </a:prstGeom>
      </xdr:spPr>
    </xdr:pic>
    <xdr:clientData/>
  </xdr:twoCellAnchor>
  <xdr:twoCellAnchor editAs="oneCell">
    <xdr:from>
      <xdr:col>10</xdr:col>
      <xdr:colOff>119743</xdr:colOff>
      <xdr:row>409</xdr:row>
      <xdr:rowOff>32658</xdr:rowOff>
    </xdr:from>
    <xdr:to>
      <xdr:col>19</xdr:col>
      <xdr:colOff>718679</xdr:colOff>
      <xdr:row>414</xdr:row>
      <xdr:rowOff>141515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424DE0E2-560B-032C-34FF-16AA53B42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0600" y="71464715"/>
          <a:ext cx="4822593" cy="979714"/>
        </a:xfrm>
        <a:prstGeom prst="rect">
          <a:avLst/>
        </a:prstGeom>
      </xdr:spPr>
    </xdr:pic>
    <xdr:clientData/>
  </xdr:twoCellAnchor>
  <xdr:twoCellAnchor editAs="oneCell">
    <xdr:from>
      <xdr:col>11</xdr:col>
      <xdr:colOff>54428</xdr:colOff>
      <xdr:row>456</xdr:row>
      <xdr:rowOff>69509</xdr:rowOff>
    </xdr:from>
    <xdr:to>
      <xdr:col>15</xdr:col>
      <xdr:colOff>21772</xdr:colOff>
      <xdr:row>467</xdr:row>
      <xdr:rowOff>162827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32B98E61-747B-E0CB-219D-0DEDC4429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1228" y="79687623"/>
          <a:ext cx="2144487" cy="2009204"/>
        </a:xfrm>
        <a:prstGeom prst="rect">
          <a:avLst/>
        </a:prstGeom>
      </xdr:spPr>
    </xdr:pic>
    <xdr:clientData/>
  </xdr:twoCellAnchor>
  <xdr:twoCellAnchor editAs="oneCell">
    <xdr:from>
      <xdr:col>11</xdr:col>
      <xdr:colOff>174172</xdr:colOff>
      <xdr:row>433</xdr:row>
      <xdr:rowOff>21773</xdr:rowOff>
    </xdr:from>
    <xdr:to>
      <xdr:col>22</xdr:col>
      <xdr:colOff>163286</xdr:colOff>
      <xdr:row>442</xdr:row>
      <xdr:rowOff>92080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EC15C0F7-0312-BD6A-D679-2023F1DFF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50972" y="75633944"/>
          <a:ext cx="5671457" cy="1637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165707</xdr:colOff>
      <xdr:row>15</xdr:row>
      <xdr:rowOff>0</xdr:rowOff>
    </xdr:from>
    <xdr:to>
      <xdr:col>15</xdr:col>
      <xdr:colOff>629913</xdr:colOff>
      <xdr:row>23</xdr:row>
      <xdr:rowOff>87085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96FE117-E313-9070-209C-E422BEF934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07"/>
        <a:stretch/>
      </xdr:blipFill>
      <xdr:spPr>
        <a:xfrm>
          <a:off x="6522964" y="2612571"/>
          <a:ext cx="1509235" cy="14804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1132931</xdr:colOff>
      <xdr:row>6</xdr:row>
      <xdr:rowOff>96573</xdr:rowOff>
    </xdr:from>
    <xdr:to>
      <xdr:col>13</xdr:col>
      <xdr:colOff>217714</xdr:colOff>
      <xdr:row>13</xdr:row>
      <xdr:rowOff>149133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7317D80-9296-4EAB-A60D-B848850595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3960" y="1141602"/>
          <a:ext cx="859154" cy="1271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mailto:Adecanes0107@hotmail%20.com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https://maps.app.goo.gl/rUdM9m1JBkjtQJgV8" TargetMode="External"/><Relationship Id="rId13" Type="http://schemas.openxmlformats.org/officeDocument/2006/relationships/hyperlink" Target="https://maps.app.goo.gl/rUdM9m1JBkjtQJgV8" TargetMode="External"/><Relationship Id="rId18" Type="http://schemas.openxmlformats.org/officeDocument/2006/relationships/hyperlink" Target="https://maps.app.goo.gl/rUdM9m1JBkjtQJgV8" TargetMode="External"/><Relationship Id="rId3" Type="http://schemas.openxmlformats.org/officeDocument/2006/relationships/hyperlink" Target="https://maps.app.goo.gl/rUdM9m1JBkjtQJgV8" TargetMode="External"/><Relationship Id="rId7" Type="http://schemas.openxmlformats.org/officeDocument/2006/relationships/hyperlink" Target="https://maps.app.goo.gl/rUdM9m1JBkjtQJgV8" TargetMode="External"/><Relationship Id="rId12" Type="http://schemas.openxmlformats.org/officeDocument/2006/relationships/hyperlink" Target="https://maps.app.goo.gl/rUdM9m1JBkjtQJgV8" TargetMode="External"/><Relationship Id="rId17" Type="http://schemas.openxmlformats.org/officeDocument/2006/relationships/hyperlink" Target="https://maps.app.goo.gl/rUdM9m1JBkjtQJgV8" TargetMode="External"/><Relationship Id="rId2" Type="http://schemas.openxmlformats.org/officeDocument/2006/relationships/hyperlink" Target="https://maps.app.goo.gl/rUdM9m1JBkjtQJgV8" TargetMode="External"/><Relationship Id="rId16" Type="http://schemas.openxmlformats.org/officeDocument/2006/relationships/hyperlink" Target="https://maps.app.goo.gl/rUdM9m1JBkjtQJgV8" TargetMode="External"/><Relationship Id="rId1" Type="http://schemas.openxmlformats.org/officeDocument/2006/relationships/hyperlink" Target="https://maps.app.goo.gl/rUdM9m1JBkjtQJgV8" TargetMode="External"/><Relationship Id="rId6" Type="http://schemas.openxmlformats.org/officeDocument/2006/relationships/hyperlink" Target="https://maps.app.goo.gl/rUdM9m1JBkjtQJgV8" TargetMode="External"/><Relationship Id="rId11" Type="http://schemas.openxmlformats.org/officeDocument/2006/relationships/hyperlink" Target="https://maps.app.goo.gl/rUdM9m1JBkjtQJgV8" TargetMode="External"/><Relationship Id="rId5" Type="http://schemas.openxmlformats.org/officeDocument/2006/relationships/hyperlink" Target="https://maps.app.goo.gl/rUdM9m1JBkjtQJgV8" TargetMode="External"/><Relationship Id="rId15" Type="http://schemas.openxmlformats.org/officeDocument/2006/relationships/hyperlink" Target="https://maps.app.goo.gl/rUdM9m1JBkjtQJgV8" TargetMode="External"/><Relationship Id="rId10" Type="http://schemas.openxmlformats.org/officeDocument/2006/relationships/hyperlink" Target="https://maps.app.goo.gl/rUdM9m1JBkjtQJgV8" TargetMode="External"/><Relationship Id="rId19" Type="http://schemas.openxmlformats.org/officeDocument/2006/relationships/hyperlink" Target="https://maps.app.goo.gl/rUdM9m1JBkjtQJgV8" TargetMode="External"/><Relationship Id="rId4" Type="http://schemas.openxmlformats.org/officeDocument/2006/relationships/hyperlink" Target="https://maps.app.goo.gl/rUdM9m1JBkjtQJgV8" TargetMode="External"/><Relationship Id="rId9" Type="http://schemas.openxmlformats.org/officeDocument/2006/relationships/hyperlink" Target="https://maps.app.goo.gl/rUdM9m1JBkjtQJgV8" TargetMode="External"/><Relationship Id="rId14" Type="http://schemas.openxmlformats.org/officeDocument/2006/relationships/hyperlink" Target="https://maps.app.goo.gl/rUdM9m1JBkjtQJgV8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592907-4796-4D03-9BFE-95D6911C4CE3}">
  <dimension ref="B1:AB94"/>
  <sheetViews>
    <sheetView zoomScale="70" zoomScaleNormal="70" workbookViewId="0">
      <pane xSplit="5" ySplit="1" topLeftCell="F58" activePane="bottomRight" state="frozen"/>
      <selection pane="topRight" activeCell="F1" sqref="F1"/>
      <selection pane="bottomLeft" activeCell="A2" sqref="A2"/>
      <selection pane="bottomRight" activeCell="M82" sqref="M82"/>
    </sheetView>
  </sheetViews>
  <sheetFormatPr baseColWidth="10" defaultColWidth="11.5546875" defaultRowHeight="13.8" x14ac:dyDescent="0.3"/>
  <cols>
    <col min="1" max="1" width="2.77734375" style="39" customWidth="1"/>
    <col min="2" max="2" width="9.33203125" style="39" bestFit="1" customWidth="1"/>
    <col min="3" max="3" width="34.21875" style="39" bestFit="1" customWidth="1"/>
    <col min="4" max="4" width="23.21875" style="39" customWidth="1"/>
    <col min="5" max="5" width="13.44140625" style="38" bestFit="1" customWidth="1"/>
    <col min="6" max="6" width="17.77734375" style="38" customWidth="1"/>
    <col min="7" max="7" width="16.77734375" style="39" customWidth="1"/>
    <col min="8" max="8" width="26.88671875" style="39" customWidth="1"/>
    <col min="9" max="9" width="12.77734375" style="39" customWidth="1"/>
    <col min="10" max="10" width="21.5546875" style="39" customWidth="1"/>
    <col min="11" max="11" width="17" style="39" bestFit="1" customWidth="1"/>
    <col min="12" max="12" width="11.109375" style="39" bestFit="1" customWidth="1"/>
    <col min="13" max="13" width="23.44140625" style="39" customWidth="1"/>
    <col min="14" max="14" width="19" style="39" customWidth="1"/>
    <col min="15" max="15" width="22.44140625" style="39" customWidth="1"/>
    <col min="16" max="16" width="23.5546875" style="39" customWidth="1"/>
    <col min="17" max="17" width="13.88671875" style="39" customWidth="1"/>
    <col min="18" max="18" width="11.109375" style="39" customWidth="1"/>
    <col min="19" max="19" width="21.5546875" style="39" bestFit="1" customWidth="1"/>
    <col min="20" max="20" width="23" style="39" bestFit="1" customWidth="1"/>
    <col min="21" max="21" width="20" style="39" bestFit="1" customWidth="1"/>
    <col min="22" max="22" width="23.21875" style="39" bestFit="1" customWidth="1"/>
    <col min="23" max="23" width="19.109375" style="39" customWidth="1"/>
    <col min="24" max="24" width="19" style="39" customWidth="1"/>
    <col min="25" max="25" width="17.109375" style="39" customWidth="1"/>
    <col min="26" max="26" width="21.5546875" style="39" customWidth="1"/>
    <col min="27" max="27" width="10.88671875" style="39" customWidth="1"/>
    <col min="28" max="28" width="27.21875" style="39" customWidth="1"/>
    <col min="29" max="29" width="3" style="39" customWidth="1"/>
    <col min="30" max="16384" width="11.5546875" style="39"/>
  </cols>
  <sheetData>
    <row r="1" spans="2:28" x14ac:dyDescent="0.3">
      <c r="B1" s="29" t="s">
        <v>15</v>
      </c>
      <c r="C1" s="29" t="s">
        <v>13</v>
      </c>
      <c r="D1" s="121" t="s">
        <v>31</v>
      </c>
      <c r="E1" s="121" t="s">
        <v>14</v>
      </c>
      <c r="F1" s="121" t="s">
        <v>344</v>
      </c>
      <c r="G1" s="121" t="s">
        <v>16</v>
      </c>
      <c r="H1" s="121" t="s">
        <v>17</v>
      </c>
      <c r="I1" s="121" t="s">
        <v>18</v>
      </c>
      <c r="J1" s="121" t="s">
        <v>19</v>
      </c>
      <c r="K1" s="121" t="s">
        <v>20</v>
      </c>
      <c r="L1" s="121" t="s">
        <v>225</v>
      </c>
      <c r="M1" s="121" t="s">
        <v>226</v>
      </c>
      <c r="N1" s="121" t="s">
        <v>21</v>
      </c>
      <c r="O1" s="121" t="s">
        <v>227</v>
      </c>
      <c r="P1" s="121" t="s">
        <v>22</v>
      </c>
      <c r="Q1" s="121" t="s">
        <v>23</v>
      </c>
      <c r="R1" s="121" t="s">
        <v>24</v>
      </c>
      <c r="S1" s="121" t="s">
        <v>25</v>
      </c>
      <c r="T1" s="121" t="s">
        <v>26</v>
      </c>
      <c r="U1" s="121" t="s">
        <v>27</v>
      </c>
      <c r="V1" s="121" t="s">
        <v>28</v>
      </c>
      <c r="W1" s="121" t="s">
        <v>29</v>
      </c>
      <c r="X1" s="121" t="s">
        <v>30</v>
      </c>
      <c r="Y1" s="121" t="s">
        <v>343</v>
      </c>
      <c r="Z1" s="121" t="s">
        <v>32</v>
      </c>
      <c r="AA1" s="121" t="s">
        <v>342</v>
      </c>
      <c r="AB1" s="121" t="s">
        <v>178</v>
      </c>
    </row>
    <row r="2" spans="2:28" ht="14.4" x14ac:dyDescent="0.3">
      <c r="B2" s="40">
        <v>0</v>
      </c>
      <c r="C2" s="115"/>
      <c r="D2" s="130"/>
      <c r="E2" s="125">
        <v>0</v>
      </c>
      <c r="F2" s="130"/>
      <c r="G2" s="130"/>
      <c r="H2" s="130"/>
      <c r="I2" s="130"/>
      <c r="J2" s="130"/>
      <c r="K2" s="130"/>
      <c r="L2" s="12">
        <f t="shared" ref="L2:L33" ca="1" si="0">DATEDIF(J2,TODAY(),"Y")</f>
        <v>125</v>
      </c>
      <c r="M2" s="130"/>
      <c r="N2" s="130"/>
      <c r="O2" s="130"/>
      <c r="P2" s="130"/>
      <c r="Q2" s="130"/>
      <c r="R2" s="130"/>
      <c r="S2" s="130"/>
      <c r="T2" s="130"/>
      <c r="U2" s="130"/>
      <c r="V2" s="130"/>
      <c r="W2" s="124"/>
      <c r="X2" s="124"/>
      <c r="Y2" s="124"/>
      <c r="Z2" s="124"/>
      <c r="AA2" s="124"/>
      <c r="AB2" s="124"/>
    </row>
    <row r="3" spans="2:28" ht="14.4" x14ac:dyDescent="0.3">
      <c r="B3" s="40">
        <v>1</v>
      </c>
      <c r="C3" s="115"/>
      <c r="D3" s="130"/>
      <c r="E3" s="125">
        <v>1</v>
      </c>
      <c r="F3" s="130"/>
      <c r="G3" s="130"/>
      <c r="H3" s="130"/>
      <c r="I3" s="130"/>
      <c r="J3" s="130"/>
      <c r="K3" s="130"/>
      <c r="L3" s="12">
        <f t="shared" ca="1" si="0"/>
        <v>125</v>
      </c>
      <c r="M3" s="130"/>
      <c r="N3" s="130"/>
      <c r="O3" s="130"/>
      <c r="P3" s="130"/>
      <c r="Q3" s="130"/>
      <c r="R3" s="130"/>
      <c r="S3" s="130"/>
      <c r="T3" s="130"/>
      <c r="U3" s="130"/>
      <c r="V3" s="130"/>
      <c r="W3" s="124"/>
      <c r="X3" s="124"/>
      <c r="Y3" s="124"/>
      <c r="Z3" s="124"/>
      <c r="AA3" s="124"/>
      <c r="AB3" s="124"/>
    </row>
    <row r="4" spans="2:28" ht="14.4" x14ac:dyDescent="0.3">
      <c r="B4" s="40">
        <v>2</v>
      </c>
      <c r="C4" s="115"/>
      <c r="D4" s="130"/>
      <c r="E4" s="125">
        <v>2</v>
      </c>
      <c r="F4" s="130"/>
      <c r="G4" s="130"/>
      <c r="H4" s="130"/>
      <c r="I4" s="130"/>
      <c r="J4" s="130"/>
      <c r="K4" s="130"/>
      <c r="L4" s="12">
        <f t="shared" ca="1" si="0"/>
        <v>125</v>
      </c>
      <c r="M4" s="130"/>
      <c r="N4" s="130"/>
      <c r="O4" s="130"/>
      <c r="P4" s="130"/>
      <c r="Q4" s="130"/>
      <c r="R4" s="130"/>
      <c r="S4" s="130"/>
      <c r="T4" s="130"/>
      <c r="U4" s="130"/>
      <c r="V4" s="130"/>
      <c r="W4" s="124"/>
      <c r="X4" s="124"/>
      <c r="Y4" s="124"/>
      <c r="Z4" s="124"/>
      <c r="AA4" s="124"/>
      <c r="AB4" s="124"/>
    </row>
    <row r="5" spans="2:28" ht="14.4" x14ac:dyDescent="0.3">
      <c r="B5" s="40">
        <v>3</v>
      </c>
      <c r="C5" s="115"/>
      <c r="D5" s="130"/>
      <c r="E5" s="125">
        <v>3</v>
      </c>
      <c r="F5" s="130"/>
      <c r="G5" s="130"/>
      <c r="H5" s="130"/>
      <c r="I5" s="130"/>
      <c r="J5" s="130"/>
      <c r="K5" s="130"/>
      <c r="L5" s="12">
        <f t="shared" ca="1" si="0"/>
        <v>125</v>
      </c>
      <c r="M5" s="130"/>
      <c r="N5" s="130"/>
      <c r="O5" s="130"/>
      <c r="P5" s="130"/>
      <c r="Q5" s="130"/>
      <c r="R5" s="130"/>
      <c r="S5" s="130"/>
      <c r="T5" s="130"/>
      <c r="U5" s="130"/>
      <c r="V5" s="130"/>
      <c r="W5" s="124"/>
      <c r="X5" s="124"/>
      <c r="Y5" s="124"/>
      <c r="Z5" s="124"/>
      <c r="AA5" s="124"/>
      <c r="AB5" s="124"/>
    </row>
    <row r="6" spans="2:28" ht="14.4" x14ac:dyDescent="0.3">
      <c r="B6" s="40">
        <v>4</v>
      </c>
      <c r="C6" s="115"/>
      <c r="D6" s="130"/>
      <c r="E6" s="125">
        <v>4</v>
      </c>
      <c r="F6" s="130"/>
      <c r="G6" s="130"/>
      <c r="H6" s="130"/>
      <c r="I6" s="130"/>
      <c r="J6" s="130"/>
      <c r="K6" s="130"/>
      <c r="L6" s="12">
        <f t="shared" ca="1" si="0"/>
        <v>125</v>
      </c>
      <c r="M6" s="130"/>
      <c r="N6" s="130"/>
      <c r="O6" s="130"/>
      <c r="P6" s="130"/>
      <c r="Q6" s="130"/>
      <c r="R6" s="130"/>
      <c r="S6" s="130"/>
      <c r="T6" s="130"/>
      <c r="U6" s="130"/>
      <c r="V6" s="130"/>
      <c r="W6" s="124"/>
      <c r="X6" s="124"/>
      <c r="Y6" s="124"/>
      <c r="Z6" s="124"/>
      <c r="AA6" s="124"/>
      <c r="AB6" s="124"/>
    </row>
    <row r="7" spans="2:28" ht="14.4" x14ac:dyDescent="0.3">
      <c r="B7" s="40">
        <v>5</v>
      </c>
      <c r="C7" s="115" t="s">
        <v>204</v>
      </c>
      <c r="D7" s="125" t="s">
        <v>329</v>
      </c>
      <c r="E7" s="126">
        <v>5</v>
      </c>
      <c r="F7" s="130"/>
      <c r="G7" s="125" t="s">
        <v>121</v>
      </c>
      <c r="H7" s="125" t="s">
        <v>147</v>
      </c>
      <c r="I7" s="125">
        <v>922635977</v>
      </c>
      <c r="J7" s="127">
        <v>28411</v>
      </c>
      <c r="K7" s="127">
        <v>45943</v>
      </c>
      <c r="L7" s="12">
        <f t="shared" ca="1" si="0"/>
        <v>47</v>
      </c>
      <c r="M7" s="125" t="s">
        <v>84</v>
      </c>
      <c r="N7" s="125" t="s">
        <v>85</v>
      </c>
      <c r="O7" s="125" t="s">
        <v>122</v>
      </c>
      <c r="P7" s="125" t="s">
        <v>123</v>
      </c>
      <c r="Q7" s="125" t="s">
        <v>474</v>
      </c>
      <c r="R7" s="125">
        <v>67</v>
      </c>
      <c r="S7" s="125" t="s">
        <v>81</v>
      </c>
      <c r="T7" s="125" t="s">
        <v>88</v>
      </c>
      <c r="U7" s="125" t="s">
        <v>89</v>
      </c>
      <c r="V7" s="125" t="s">
        <v>83</v>
      </c>
      <c r="W7" s="125" t="s">
        <v>148</v>
      </c>
      <c r="X7" s="125" t="s">
        <v>140</v>
      </c>
      <c r="Y7" s="124"/>
      <c r="Z7" s="124"/>
      <c r="AA7" s="124"/>
      <c r="AB7" s="124"/>
    </row>
    <row r="8" spans="2:28" ht="14.4" x14ac:dyDescent="0.3">
      <c r="B8" s="40">
        <v>6</v>
      </c>
      <c r="C8" s="116" t="s">
        <v>33</v>
      </c>
      <c r="D8" s="125" t="s">
        <v>475</v>
      </c>
      <c r="E8" s="126">
        <v>6</v>
      </c>
      <c r="F8" s="125" t="s">
        <v>136</v>
      </c>
      <c r="G8" s="125" t="s">
        <v>476</v>
      </c>
      <c r="H8" s="125" t="s">
        <v>55</v>
      </c>
      <c r="I8" s="125">
        <v>918150478</v>
      </c>
      <c r="J8" s="127">
        <v>35470</v>
      </c>
      <c r="K8" s="127">
        <v>46062</v>
      </c>
      <c r="L8" s="12">
        <f t="shared" ca="1" si="0"/>
        <v>28</v>
      </c>
      <c r="M8" s="125" t="s">
        <v>120</v>
      </c>
      <c r="N8" s="125" t="s">
        <v>85</v>
      </c>
      <c r="O8" s="125" t="s">
        <v>109</v>
      </c>
      <c r="P8" s="125" t="s">
        <v>101</v>
      </c>
      <c r="Q8" s="125" t="s">
        <v>477</v>
      </c>
      <c r="R8" s="125">
        <v>69</v>
      </c>
      <c r="S8" s="125" t="s">
        <v>81</v>
      </c>
      <c r="T8" s="125" t="s">
        <v>88</v>
      </c>
      <c r="U8" s="125" t="s">
        <v>89</v>
      </c>
      <c r="V8" s="130"/>
      <c r="W8" s="124"/>
      <c r="X8" s="125" t="s">
        <v>136</v>
      </c>
      <c r="Y8" s="124"/>
      <c r="Z8" s="125" t="s">
        <v>475</v>
      </c>
      <c r="AA8" s="124"/>
      <c r="AB8" s="124"/>
    </row>
    <row r="9" spans="2:28" ht="14.4" x14ac:dyDescent="0.3">
      <c r="B9" s="40">
        <v>7</v>
      </c>
      <c r="C9" s="115" t="s">
        <v>213</v>
      </c>
      <c r="D9" s="125" t="s">
        <v>325</v>
      </c>
      <c r="E9" s="126">
        <v>7</v>
      </c>
      <c r="F9" s="130"/>
      <c r="G9" s="130"/>
      <c r="H9" s="125" t="s">
        <v>478</v>
      </c>
      <c r="I9" s="125">
        <v>982360605</v>
      </c>
      <c r="J9" s="127">
        <v>35198</v>
      </c>
      <c r="K9" s="127">
        <v>45790</v>
      </c>
      <c r="L9" s="12">
        <f t="shared" ca="1" si="0"/>
        <v>28</v>
      </c>
      <c r="M9" s="125" t="s">
        <v>84</v>
      </c>
      <c r="N9" s="125" t="s">
        <v>85</v>
      </c>
      <c r="O9" s="125" t="s">
        <v>479</v>
      </c>
      <c r="P9" s="125" t="s">
        <v>216</v>
      </c>
      <c r="Q9" s="125" t="s">
        <v>480</v>
      </c>
      <c r="R9" s="125">
        <v>77</v>
      </c>
      <c r="S9" s="125" t="s">
        <v>81</v>
      </c>
      <c r="T9" s="125" t="s">
        <v>91</v>
      </c>
      <c r="U9" s="125" t="s">
        <v>89</v>
      </c>
      <c r="V9" s="125" t="s">
        <v>106</v>
      </c>
      <c r="W9" s="125" t="s">
        <v>168</v>
      </c>
      <c r="X9" s="125" t="s">
        <v>136</v>
      </c>
      <c r="Y9" s="124"/>
      <c r="Z9" s="124"/>
      <c r="AA9" s="124"/>
      <c r="AB9" s="124"/>
    </row>
    <row r="10" spans="2:28" ht="14.4" x14ac:dyDescent="0.3">
      <c r="B10" s="40">
        <v>8</v>
      </c>
      <c r="C10" s="116" t="s">
        <v>526</v>
      </c>
      <c r="D10" s="125" t="s">
        <v>34</v>
      </c>
      <c r="E10" s="126">
        <v>8</v>
      </c>
      <c r="F10" s="130"/>
      <c r="G10" s="130"/>
      <c r="H10" s="130"/>
      <c r="I10" s="130"/>
      <c r="J10" s="130"/>
      <c r="K10" s="130"/>
      <c r="L10" s="12">
        <f t="shared" ca="1" si="0"/>
        <v>125</v>
      </c>
      <c r="M10" s="130"/>
      <c r="N10" s="130" t="s">
        <v>85</v>
      </c>
      <c r="O10" s="130"/>
      <c r="P10" s="130"/>
      <c r="Q10" s="130"/>
      <c r="R10" s="130"/>
      <c r="S10" s="130"/>
      <c r="T10" s="130"/>
      <c r="U10" s="130"/>
      <c r="V10" s="130"/>
      <c r="W10" s="124"/>
      <c r="X10" s="124"/>
      <c r="Y10" s="124"/>
      <c r="Z10" s="124"/>
      <c r="AA10" s="124"/>
      <c r="AB10" s="124"/>
    </row>
    <row r="11" spans="2:28" ht="14.4" x14ac:dyDescent="0.3">
      <c r="B11" s="40">
        <v>9</v>
      </c>
      <c r="C11" s="115" t="s">
        <v>202</v>
      </c>
      <c r="D11" s="125" t="s">
        <v>328</v>
      </c>
      <c r="E11" s="126">
        <v>9</v>
      </c>
      <c r="F11" s="130"/>
      <c r="G11" s="130"/>
      <c r="H11" s="125" t="s">
        <v>143</v>
      </c>
      <c r="I11" s="125">
        <v>991321731</v>
      </c>
      <c r="J11" s="127">
        <v>30334</v>
      </c>
      <c r="K11" s="127">
        <v>46040</v>
      </c>
      <c r="L11" s="12">
        <f t="shared" ca="1" si="0"/>
        <v>42</v>
      </c>
      <c r="M11" s="125" t="s">
        <v>84</v>
      </c>
      <c r="N11" s="125" t="s">
        <v>85</v>
      </c>
      <c r="O11" s="125" t="s">
        <v>90</v>
      </c>
      <c r="P11" s="125" t="s">
        <v>102</v>
      </c>
      <c r="Q11" s="125" t="s">
        <v>481</v>
      </c>
      <c r="R11" s="125">
        <v>102</v>
      </c>
      <c r="S11" s="125" t="s">
        <v>81</v>
      </c>
      <c r="T11" s="125" t="s">
        <v>91</v>
      </c>
      <c r="U11" s="125" t="s">
        <v>89</v>
      </c>
      <c r="V11" s="125" t="s">
        <v>112</v>
      </c>
      <c r="W11" s="125" t="s">
        <v>482</v>
      </c>
      <c r="X11" s="125" t="s">
        <v>144</v>
      </c>
      <c r="Y11" s="124"/>
      <c r="Z11" s="124"/>
      <c r="AA11" s="124"/>
      <c r="AB11" s="124"/>
    </row>
    <row r="12" spans="2:28" ht="14.4" x14ac:dyDescent="0.3">
      <c r="B12" s="40">
        <v>10</v>
      </c>
      <c r="C12" s="115" t="s">
        <v>184</v>
      </c>
      <c r="D12" s="125" t="s">
        <v>326</v>
      </c>
      <c r="E12" s="126">
        <v>10</v>
      </c>
      <c r="F12" s="130"/>
      <c r="G12" s="130"/>
      <c r="H12" s="125" t="s">
        <v>172</v>
      </c>
      <c r="I12" s="125">
        <v>992988463</v>
      </c>
      <c r="J12" s="127">
        <v>34291</v>
      </c>
      <c r="K12" s="127">
        <v>45979</v>
      </c>
      <c r="L12" s="12">
        <f t="shared" ca="1" si="0"/>
        <v>31</v>
      </c>
      <c r="M12" s="125" t="s">
        <v>175</v>
      </c>
      <c r="N12" s="125" t="s">
        <v>176</v>
      </c>
      <c r="O12" s="125" t="s">
        <v>122</v>
      </c>
      <c r="P12" s="125" t="s">
        <v>483</v>
      </c>
      <c r="Q12" s="125" t="s">
        <v>484</v>
      </c>
      <c r="R12" s="125">
        <v>65</v>
      </c>
      <c r="S12" s="125" t="s">
        <v>81</v>
      </c>
      <c r="T12" s="125" t="s">
        <v>88</v>
      </c>
      <c r="U12" s="125" t="s">
        <v>89</v>
      </c>
      <c r="V12" s="125" t="s">
        <v>83</v>
      </c>
      <c r="W12" s="125" t="s">
        <v>139</v>
      </c>
      <c r="X12" s="125" t="s">
        <v>140</v>
      </c>
      <c r="Y12" s="124"/>
      <c r="Z12" s="124"/>
      <c r="AA12" s="124"/>
      <c r="AB12" s="124"/>
    </row>
    <row r="13" spans="2:28" ht="14.4" x14ac:dyDescent="0.3">
      <c r="B13" s="40">
        <v>11</v>
      </c>
      <c r="C13" s="116" t="s">
        <v>181</v>
      </c>
      <c r="D13" s="125" t="s">
        <v>304</v>
      </c>
      <c r="E13" s="126">
        <v>11</v>
      </c>
      <c r="F13" s="130"/>
      <c r="G13" s="130"/>
      <c r="H13" s="130"/>
      <c r="I13" s="125">
        <v>923558732</v>
      </c>
      <c r="J13" s="127">
        <v>34133</v>
      </c>
      <c r="K13" s="127">
        <v>45821</v>
      </c>
      <c r="L13" s="12">
        <f t="shared" ca="1" si="0"/>
        <v>31</v>
      </c>
      <c r="M13" s="125" t="s">
        <v>84</v>
      </c>
      <c r="N13" s="125" t="s">
        <v>85</v>
      </c>
      <c r="O13" s="125" t="s">
        <v>90</v>
      </c>
      <c r="P13" s="125" t="s">
        <v>485</v>
      </c>
      <c r="Q13" s="125">
        <v>1.7</v>
      </c>
      <c r="R13" s="125">
        <v>70</v>
      </c>
      <c r="S13" s="125" t="s">
        <v>81</v>
      </c>
      <c r="T13" s="125" t="s">
        <v>91</v>
      </c>
      <c r="U13" s="125" t="s">
        <v>89</v>
      </c>
      <c r="V13" s="125" t="s">
        <v>106</v>
      </c>
      <c r="W13" s="125" t="s">
        <v>486</v>
      </c>
      <c r="X13" s="125" t="s">
        <v>136</v>
      </c>
      <c r="Y13" s="125">
        <v>11</v>
      </c>
      <c r="Z13" s="125" t="s">
        <v>487</v>
      </c>
      <c r="AA13" s="124"/>
      <c r="AB13" s="124"/>
    </row>
    <row r="14" spans="2:28" ht="14.4" x14ac:dyDescent="0.3">
      <c r="B14" s="40">
        <v>12</v>
      </c>
      <c r="C14" s="115" t="s">
        <v>209</v>
      </c>
      <c r="D14" s="125" t="s">
        <v>322</v>
      </c>
      <c r="E14" s="126">
        <v>12</v>
      </c>
      <c r="F14" s="130"/>
      <c r="G14" s="130"/>
      <c r="H14" s="125" t="s">
        <v>162</v>
      </c>
      <c r="I14" s="125">
        <v>943833833</v>
      </c>
      <c r="J14" s="127">
        <v>33567</v>
      </c>
      <c r="K14" s="127">
        <v>45986</v>
      </c>
      <c r="L14" s="12">
        <f t="shared" ca="1" si="0"/>
        <v>33</v>
      </c>
      <c r="M14" s="125" t="s">
        <v>163</v>
      </c>
      <c r="N14" s="125" t="s">
        <v>85</v>
      </c>
      <c r="O14" s="125" t="s">
        <v>122</v>
      </c>
      <c r="P14" s="125" t="s">
        <v>101</v>
      </c>
      <c r="Q14" s="125" t="s">
        <v>474</v>
      </c>
      <c r="R14" s="125">
        <v>89</v>
      </c>
      <c r="S14" s="125" t="s">
        <v>81</v>
      </c>
      <c r="T14" s="125" t="s">
        <v>91</v>
      </c>
      <c r="U14" s="125" t="s">
        <v>111</v>
      </c>
      <c r="V14" s="125" t="s">
        <v>106</v>
      </c>
      <c r="W14" s="127">
        <v>38542</v>
      </c>
      <c r="X14" s="125" t="s">
        <v>138</v>
      </c>
      <c r="Y14" s="124"/>
      <c r="Z14" s="124"/>
      <c r="AA14" s="124"/>
      <c r="AB14" s="124"/>
    </row>
    <row r="15" spans="2:28" ht="14.4" x14ac:dyDescent="0.3">
      <c r="B15" s="40">
        <v>13</v>
      </c>
      <c r="C15" s="115" t="s">
        <v>193</v>
      </c>
      <c r="D15" s="125" t="s">
        <v>327</v>
      </c>
      <c r="E15" s="126">
        <v>13</v>
      </c>
      <c r="F15" s="130"/>
      <c r="G15" s="130"/>
      <c r="H15" s="125" t="s">
        <v>124</v>
      </c>
      <c r="I15" s="125">
        <v>943108574</v>
      </c>
      <c r="J15" s="127">
        <v>32895</v>
      </c>
      <c r="K15" s="127">
        <v>46044</v>
      </c>
      <c r="L15" s="12">
        <f t="shared" ca="1" si="0"/>
        <v>35</v>
      </c>
      <c r="M15" s="125" t="s">
        <v>84</v>
      </c>
      <c r="N15" s="125" t="s">
        <v>85</v>
      </c>
      <c r="O15" s="125" t="s">
        <v>100</v>
      </c>
      <c r="P15" s="125" t="s">
        <v>123</v>
      </c>
      <c r="Q15" s="125" t="s">
        <v>488</v>
      </c>
      <c r="R15" s="125">
        <v>82</v>
      </c>
      <c r="S15" s="125" t="s">
        <v>81</v>
      </c>
      <c r="T15" s="125" t="s">
        <v>82</v>
      </c>
      <c r="U15" s="125" t="s">
        <v>98</v>
      </c>
      <c r="V15" s="125" t="s">
        <v>83</v>
      </c>
      <c r="W15" s="125">
        <v>5</v>
      </c>
      <c r="X15" s="125" t="s">
        <v>136</v>
      </c>
      <c r="Y15" s="124"/>
      <c r="Z15" s="124"/>
      <c r="AA15" s="124"/>
      <c r="AB15" s="124"/>
    </row>
    <row r="16" spans="2:28" ht="14.4" x14ac:dyDescent="0.3">
      <c r="B16" s="40">
        <v>14</v>
      </c>
      <c r="C16" s="115" t="s">
        <v>180</v>
      </c>
      <c r="D16" s="125" t="s">
        <v>310</v>
      </c>
      <c r="E16" s="126">
        <v>14</v>
      </c>
      <c r="F16" s="125" t="s">
        <v>138</v>
      </c>
      <c r="G16" s="125" t="s">
        <v>489</v>
      </c>
      <c r="H16" s="125" t="s">
        <v>490</v>
      </c>
      <c r="I16" s="125">
        <v>985436968</v>
      </c>
      <c r="J16" s="127">
        <v>31998</v>
      </c>
      <c r="K16" s="127">
        <v>45878</v>
      </c>
      <c r="L16" s="12">
        <f t="shared" ca="1" si="0"/>
        <v>37</v>
      </c>
      <c r="M16" s="125" t="s">
        <v>84</v>
      </c>
      <c r="N16" s="125" t="s">
        <v>85</v>
      </c>
      <c r="O16" s="125" t="s">
        <v>86</v>
      </c>
      <c r="P16" s="125" t="s">
        <v>87</v>
      </c>
      <c r="Q16" s="125" t="s">
        <v>491</v>
      </c>
      <c r="R16" s="125">
        <v>76</v>
      </c>
      <c r="S16" s="125" t="s">
        <v>81</v>
      </c>
      <c r="T16" s="125" t="s">
        <v>88</v>
      </c>
      <c r="U16" s="125" t="s">
        <v>89</v>
      </c>
      <c r="V16" s="125" t="s">
        <v>106</v>
      </c>
      <c r="W16" s="124"/>
      <c r="X16" s="125" t="s">
        <v>138</v>
      </c>
      <c r="Y16" s="124"/>
      <c r="Z16" s="125" t="s">
        <v>492</v>
      </c>
      <c r="AA16" s="124"/>
      <c r="AB16" s="128" t="s">
        <v>493</v>
      </c>
    </row>
    <row r="17" spans="2:28" ht="14.4" x14ac:dyDescent="0.3">
      <c r="B17" s="40">
        <v>15</v>
      </c>
      <c r="C17" s="116" t="s">
        <v>332</v>
      </c>
      <c r="D17" s="125" t="s">
        <v>319</v>
      </c>
      <c r="E17" s="126">
        <v>15</v>
      </c>
      <c r="F17" s="130"/>
      <c r="G17" s="130"/>
      <c r="H17" s="130"/>
      <c r="I17" s="130"/>
      <c r="J17" s="130"/>
      <c r="K17" s="130"/>
      <c r="L17" s="12">
        <f t="shared" ca="1" si="0"/>
        <v>125</v>
      </c>
      <c r="M17" s="130"/>
      <c r="N17" s="130" t="s">
        <v>85</v>
      </c>
      <c r="O17" s="130"/>
      <c r="P17" s="130"/>
      <c r="Q17" s="130"/>
      <c r="R17" s="130"/>
      <c r="S17" s="130"/>
      <c r="T17" s="130"/>
      <c r="U17" s="130"/>
      <c r="V17" s="130"/>
      <c r="W17" s="124"/>
      <c r="X17" s="124"/>
      <c r="Y17" s="124"/>
      <c r="Z17" s="124"/>
      <c r="AA17" s="124"/>
      <c r="AB17" s="124"/>
    </row>
    <row r="18" spans="2:28" ht="14.4" x14ac:dyDescent="0.3">
      <c r="B18" s="40">
        <v>16</v>
      </c>
      <c r="C18" s="115" t="s">
        <v>188</v>
      </c>
      <c r="D18" s="125" t="s">
        <v>314</v>
      </c>
      <c r="E18" s="126">
        <v>16</v>
      </c>
      <c r="F18" s="130"/>
      <c r="G18" s="130"/>
      <c r="H18" s="125" t="s">
        <v>110</v>
      </c>
      <c r="I18" s="125">
        <v>966740004</v>
      </c>
      <c r="J18" s="127">
        <v>27942</v>
      </c>
      <c r="K18" s="127">
        <v>45839</v>
      </c>
      <c r="L18" s="12">
        <f t="shared" ca="1" si="0"/>
        <v>48</v>
      </c>
      <c r="M18" s="125" t="s">
        <v>164</v>
      </c>
      <c r="N18" s="125" t="s">
        <v>85</v>
      </c>
      <c r="O18" s="125" t="s">
        <v>109</v>
      </c>
      <c r="P18" s="125" t="s">
        <v>211</v>
      </c>
      <c r="Q18" s="125" t="s">
        <v>494</v>
      </c>
      <c r="R18" s="125">
        <v>68</v>
      </c>
      <c r="S18" s="125" t="s">
        <v>81</v>
      </c>
      <c r="T18" s="125" t="s">
        <v>82</v>
      </c>
      <c r="U18" s="125" t="s">
        <v>111</v>
      </c>
      <c r="V18" s="125" t="s">
        <v>112</v>
      </c>
      <c r="W18" s="125" t="s">
        <v>165</v>
      </c>
      <c r="X18" s="125" t="s">
        <v>136</v>
      </c>
      <c r="Y18" s="124"/>
      <c r="Z18" s="124"/>
      <c r="AA18" s="124"/>
      <c r="AB18" s="124"/>
    </row>
    <row r="19" spans="2:28" ht="14.4" x14ac:dyDescent="0.3">
      <c r="B19" s="40">
        <v>17</v>
      </c>
      <c r="C19" s="115" t="s">
        <v>196</v>
      </c>
      <c r="D19" s="125" t="s">
        <v>316</v>
      </c>
      <c r="E19" s="126">
        <v>17</v>
      </c>
      <c r="F19" s="130"/>
      <c r="G19" s="130"/>
      <c r="H19" s="125" t="s">
        <v>495</v>
      </c>
      <c r="I19" s="125">
        <v>966439029</v>
      </c>
      <c r="J19" s="127">
        <v>32644</v>
      </c>
      <c r="K19" s="127">
        <v>45793</v>
      </c>
      <c r="L19" s="12">
        <f t="shared" ca="1" si="0"/>
        <v>35</v>
      </c>
      <c r="M19" s="125" t="s">
        <v>129</v>
      </c>
      <c r="N19" s="125" t="s">
        <v>85</v>
      </c>
      <c r="O19" s="125" t="s">
        <v>86</v>
      </c>
      <c r="P19" s="125" t="s">
        <v>496</v>
      </c>
      <c r="Q19" s="125" t="s">
        <v>497</v>
      </c>
      <c r="R19" s="125">
        <v>84</v>
      </c>
      <c r="S19" s="125" t="s">
        <v>81</v>
      </c>
      <c r="T19" s="125" t="s">
        <v>82</v>
      </c>
      <c r="U19" s="125" t="s">
        <v>98</v>
      </c>
      <c r="V19" s="125" t="s">
        <v>498</v>
      </c>
      <c r="W19" s="125" t="s">
        <v>137</v>
      </c>
      <c r="X19" s="125" t="s">
        <v>138</v>
      </c>
      <c r="Y19" s="124"/>
      <c r="Z19" s="124"/>
      <c r="AA19" s="124"/>
      <c r="AB19" s="124"/>
    </row>
    <row r="20" spans="2:28" ht="14.4" x14ac:dyDescent="0.3">
      <c r="B20" s="40">
        <v>18</v>
      </c>
      <c r="C20" s="115" t="s">
        <v>206</v>
      </c>
      <c r="D20" s="125" t="s">
        <v>308</v>
      </c>
      <c r="E20" s="126">
        <v>18</v>
      </c>
      <c r="F20" s="130"/>
      <c r="G20" s="130"/>
      <c r="H20" s="125" t="s">
        <v>173</v>
      </c>
      <c r="I20" s="125">
        <v>937408392</v>
      </c>
      <c r="J20" s="127">
        <v>36279</v>
      </c>
      <c r="K20" s="127">
        <v>45776</v>
      </c>
      <c r="L20" s="12">
        <f t="shared" ca="1" si="0"/>
        <v>26</v>
      </c>
      <c r="M20" s="125" t="s">
        <v>84</v>
      </c>
      <c r="N20" s="125" t="s">
        <v>85</v>
      </c>
      <c r="O20" s="125" t="s">
        <v>90</v>
      </c>
      <c r="P20" s="125" t="s">
        <v>123</v>
      </c>
      <c r="Q20" s="125" t="s">
        <v>480</v>
      </c>
      <c r="R20" s="125">
        <v>95</v>
      </c>
      <c r="S20" s="125" t="s">
        <v>81</v>
      </c>
      <c r="T20" s="125" t="s">
        <v>82</v>
      </c>
      <c r="U20" s="125" t="s">
        <v>89</v>
      </c>
      <c r="V20" s="125" t="s">
        <v>106</v>
      </c>
      <c r="W20" s="125" t="s">
        <v>156</v>
      </c>
      <c r="X20" s="125" t="s">
        <v>138</v>
      </c>
      <c r="Y20" s="124"/>
      <c r="Z20" s="124"/>
      <c r="AA20" s="124"/>
      <c r="AB20" s="124"/>
    </row>
    <row r="21" spans="2:28" ht="14.4" x14ac:dyDescent="0.3">
      <c r="B21" s="40">
        <v>19</v>
      </c>
      <c r="C21" s="115" t="s">
        <v>527</v>
      </c>
      <c r="D21" s="125" t="s">
        <v>391</v>
      </c>
      <c r="E21" s="126">
        <v>19</v>
      </c>
      <c r="F21" s="125" t="s">
        <v>138</v>
      </c>
      <c r="G21" s="125" t="s">
        <v>499</v>
      </c>
      <c r="H21" s="125" t="s">
        <v>500</v>
      </c>
      <c r="I21" s="125">
        <v>921884389</v>
      </c>
      <c r="J21" s="127">
        <v>33226</v>
      </c>
      <c r="K21" s="127">
        <v>46010</v>
      </c>
      <c r="L21" s="12">
        <f t="shared" ca="1" si="0"/>
        <v>34</v>
      </c>
      <c r="M21" s="125" t="s">
        <v>84</v>
      </c>
      <c r="N21" s="125" t="s">
        <v>85</v>
      </c>
      <c r="O21" s="125" t="s">
        <v>109</v>
      </c>
      <c r="P21" s="125" t="s">
        <v>169</v>
      </c>
      <c r="Q21" s="125" t="s">
        <v>480</v>
      </c>
      <c r="R21" s="125">
        <v>80</v>
      </c>
      <c r="S21" s="125" t="s">
        <v>81</v>
      </c>
      <c r="T21" s="125" t="s">
        <v>82</v>
      </c>
      <c r="U21" s="125" t="s">
        <v>89</v>
      </c>
      <c r="V21" s="125" t="s">
        <v>83</v>
      </c>
      <c r="W21" s="125" t="s">
        <v>170</v>
      </c>
      <c r="X21" s="125" t="s">
        <v>138</v>
      </c>
      <c r="Y21" s="124"/>
      <c r="Z21" s="125" t="s">
        <v>393</v>
      </c>
      <c r="AA21" s="124"/>
      <c r="AB21" s="128" t="s">
        <v>501</v>
      </c>
    </row>
    <row r="22" spans="2:28" ht="14.4" x14ac:dyDescent="0.3">
      <c r="B22" s="40">
        <v>20</v>
      </c>
      <c r="C22" s="115" t="s">
        <v>210</v>
      </c>
      <c r="D22" s="125" t="s">
        <v>300</v>
      </c>
      <c r="E22" s="126">
        <v>20</v>
      </c>
      <c r="F22" s="130"/>
      <c r="G22" s="130"/>
      <c r="H22" s="125" t="s">
        <v>128</v>
      </c>
      <c r="I22" s="125">
        <v>968142465</v>
      </c>
      <c r="J22" s="127">
        <v>35858</v>
      </c>
      <c r="K22" s="127">
        <v>46085</v>
      </c>
      <c r="L22" s="12">
        <f t="shared" ca="1" si="0"/>
        <v>27</v>
      </c>
      <c r="M22" s="125" t="s">
        <v>166</v>
      </c>
      <c r="N22" s="125" t="s">
        <v>85</v>
      </c>
      <c r="O22" s="125" t="s">
        <v>90</v>
      </c>
      <c r="P22" s="125" t="s">
        <v>101</v>
      </c>
      <c r="Q22" s="125" t="s">
        <v>502</v>
      </c>
      <c r="R22" s="125">
        <v>78</v>
      </c>
      <c r="S22" s="125" t="s">
        <v>103</v>
      </c>
      <c r="T22" s="125" t="s">
        <v>88</v>
      </c>
      <c r="U22" s="125" t="s">
        <v>98</v>
      </c>
      <c r="V22" s="125" t="s">
        <v>83</v>
      </c>
      <c r="W22" s="125" t="s">
        <v>167</v>
      </c>
      <c r="X22" s="125" t="s">
        <v>138</v>
      </c>
      <c r="Y22" s="124"/>
      <c r="Z22" s="124"/>
      <c r="AA22" s="124"/>
      <c r="AB22" s="124"/>
    </row>
    <row r="23" spans="2:28" ht="14.4" x14ac:dyDescent="0.3">
      <c r="B23" s="40">
        <v>21</v>
      </c>
      <c r="C23" s="115" t="s">
        <v>192</v>
      </c>
      <c r="D23" s="125" t="s">
        <v>10</v>
      </c>
      <c r="E23" s="126">
        <v>21</v>
      </c>
      <c r="F23" s="130"/>
      <c r="G23" s="130"/>
      <c r="H23" s="125" t="s">
        <v>118</v>
      </c>
      <c r="I23" s="125">
        <v>993138448</v>
      </c>
      <c r="J23" s="127">
        <v>37892</v>
      </c>
      <c r="K23" s="127">
        <v>45928</v>
      </c>
      <c r="L23" s="12">
        <f t="shared" ca="1" si="0"/>
        <v>21</v>
      </c>
      <c r="M23" s="125" t="s">
        <v>84</v>
      </c>
      <c r="N23" s="125" t="s">
        <v>85</v>
      </c>
      <c r="O23" s="125" t="s">
        <v>109</v>
      </c>
      <c r="P23" s="125" t="s">
        <v>119</v>
      </c>
      <c r="Q23" s="125" t="s">
        <v>503</v>
      </c>
      <c r="R23" s="125">
        <v>77</v>
      </c>
      <c r="S23" s="125" t="s">
        <v>81</v>
      </c>
      <c r="T23" s="125" t="s">
        <v>88</v>
      </c>
      <c r="U23" s="125" t="s">
        <v>133</v>
      </c>
      <c r="V23" s="125" t="s">
        <v>83</v>
      </c>
      <c r="W23" s="125">
        <v>27</v>
      </c>
      <c r="X23" s="125" t="s">
        <v>140</v>
      </c>
      <c r="Y23" s="124"/>
      <c r="Z23" s="124"/>
      <c r="AA23" s="124"/>
      <c r="AB23" s="124"/>
    </row>
    <row r="24" spans="2:28" ht="14.4" x14ac:dyDescent="0.3">
      <c r="B24" s="40">
        <v>22</v>
      </c>
      <c r="C24" s="116" t="s">
        <v>36</v>
      </c>
      <c r="D24" s="125" t="s">
        <v>36</v>
      </c>
      <c r="E24" s="126">
        <v>22</v>
      </c>
      <c r="F24" s="130"/>
      <c r="G24" s="130"/>
      <c r="H24" s="130"/>
      <c r="I24" s="130"/>
      <c r="J24" s="130"/>
      <c r="K24" s="130"/>
      <c r="L24" s="12">
        <f t="shared" ca="1" si="0"/>
        <v>125</v>
      </c>
      <c r="M24" s="130"/>
      <c r="N24" s="130" t="s">
        <v>85</v>
      </c>
      <c r="O24" s="130"/>
      <c r="P24" s="130"/>
      <c r="Q24" s="130"/>
      <c r="R24" s="130"/>
      <c r="S24" s="130"/>
      <c r="T24" s="130"/>
      <c r="U24" s="130"/>
      <c r="V24" s="130"/>
      <c r="W24" s="124"/>
      <c r="X24" s="124"/>
      <c r="Y24" s="124"/>
      <c r="Z24" s="124"/>
      <c r="AA24" s="124"/>
      <c r="AB24" s="124"/>
    </row>
    <row r="25" spans="2:28" ht="14.4" x14ac:dyDescent="0.3">
      <c r="B25" s="40">
        <v>23</v>
      </c>
      <c r="C25" s="115" t="s">
        <v>191</v>
      </c>
      <c r="D25" s="125" t="s">
        <v>305</v>
      </c>
      <c r="E25" s="126">
        <v>23</v>
      </c>
      <c r="F25" s="130"/>
      <c r="G25" s="130"/>
      <c r="H25" s="125" t="s">
        <v>116</v>
      </c>
      <c r="I25" s="125">
        <v>979301825</v>
      </c>
      <c r="J25" s="127">
        <v>33700</v>
      </c>
      <c r="K25" s="127">
        <v>46118</v>
      </c>
      <c r="L25" s="12">
        <f t="shared" ca="1" si="0"/>
        <v>33</v>
      </c>
      <c r="M25" s="125" t="s">
        <v>84</v>
      </c>
      <c r="N25" s="125" t="s">
        <v>85</v>
      </c>
      <c r="O25" s="125" t="s">
        <v>154</v>
      </c>
      <c r="P25" s="125" t="s">
        <v>117</v>
      </c>
      <c r="Q25" s="125" t="s">
        <v>480</v>
      </c>
      <c r="R25" s="125">
        <v>87</v>
      </c>
      <c r="S25" s="125" t="s">
        <v>81</v>
      </c>
      <c r="T25" s="125" t="s">
        <v>91</v>
      </c>
      <c r="U25" s="125" t="s">
        <v>89</v>
      </c>
      <c r="V25" s="125" t="s">
        <v>83</v>
      </c>
      <c r="W25" s="125">
        <v>23</v>
      </c>
      <c r="X25" s="125" t="s">
        <v>138</v>
      </c>
      <c r="Y25" s="124"/>
      <c r="Z25" s="124"/>
      <c r="AA25" s="124"/>
      <c r="AB25" s="124"/>
    </row>
    <row r="26" spans="2:28" ht="14.4" x14ac:dyDescent="0.3">
      <c r="B26" s="40">
        <v>24</v>
      </c>
      <c r="C26" s="115" t="s">
        <v>195</v>
      </c>
      <c r="D26" s="125" t="s">
        <v>309</v>
      </c>
      <c r="E26" s="126">
        <v>24</v>
      </c>
      <c r="F26" s="130"/>
      <c r="G26" s="130"/>
      <c r="H26" s="130"/>
      <c r="I26" s="125">
        <v>966002160</v>
      </c>
      <c r="J26" s="127">
        <v>34026</v>
      </c>
      <c r="K26" s="127">
        <v>46079</v>
      </c>
      <c r="L26" s="12">
        <f t="shared" ca="1" si="0"/>
        <v>32</v>
      </c>
      <c r="M26" s="125" t="s">
        <v>141</v>
      </c>
      <c r="N26" s="125" t="s">
        <v>85</v>
      </c>
      <c r="O26" s="125" t="s">
        <v>100</v>
      </c>
      <c r="P26" s="125" t="s">
        <v>108</v>
      </c>
      <c r="Q26" s="125" t="s">
        <v>480</v>
      </c>
      <c r="R26" s="125">
        <v>85</v>
      </c>
      <c r="S26" s="125" t="s">
        <v>81</v>
      </c>
      <c r="T26" s="125" t="s">
        <v>82</v>
      </c>
      <c r="U26" s="125" t="s">
        <v>98</v>
      </c>
      <c r="V26" s="125" t="s">
        <v>126</v>
      </c>
      <c r="W26" s="124"/>
      <c r="X26" s="124"/>
      <c r="Y26" s="124"/>
      <c r="Z26" s="124"/>
      <c r="AA26" s="124"/>
      <c r="AB26" s="124"/>
    </row>
    <row r="27" spans="2:28" ht="14.4" x14ac:dyDescent="0.3">
      <c r="B27" s="40">
        <v>25</v>
      </c>
      <c r="C27" s="115" t="s">
        <v>199</v>
      </c>
      <c r="D27" s="125" t="s">
        <v>298</v>
      </c>
      <c r="E27" s="126">
        <v>25</v>
      </c>
      <c r="F27" s="130"/>
      <c r="G27" s="130"/>
      <c r="H27" s="130"/>
      <c r="I27" s="125">
        <v>944434401</v>
      </c>
      <c r="J27" s="127">
        <v>32623</v>
      </c>
      <c r="K27" s="127">
        <v>45772</v>
      </c>
      <c r="L27" s="12">
        <f t="shared" ca="1" si="0"/>
        <v>36</v>
      </c>
      <c r="M27" s="125" t="s">
        <v>131</v>
      </c>
      <c r="N27" s="125" t="s">
        <v>85</v>
      </c>
      <c r="O27" s="125" t="s">
        <v>122</v>
      </c>
      <c r="P27" s="125" t="s">
        <v>101</v>
      </c>
      <c r="Q27" s="125" t="s">
        <v>494</v>
      </c>
      <c r="R27" s="125">
        <v>69</v>
      </c>
      <c r="S27" s="125" t="s">
        <v>103</v>
      </c>
      <c r="T27" s="125" t="s">
        <v>82</v>
      </c>
      <c r="U27" s="125" t="s">
        <v>89</v>
      </c>
      <c r="V27" s="125" t="s">
        <v>132</v>
      </c>
      <c r="W27" s="124"/>
      <c r="X27" s="124"/>
      <c r="Y27" s="124"/>
      <c r="Z27" s="124"/>
      <c r="AA27" s="124"/>
      <c r="AB27" s="124"/>
    </row>
    <row r="28" spans="2:28" ht="14.4" x14ac:dyDescent="0.3">
      <c r="B28" s="40">
        <v>26</v>
      </c>
      <c r="C28" s="115" t="s">
        <v>183</v>
      </c>
      <c r="D28" s="125" t="s">
        <v>346</v>
      </c>
      <c r="E28" s="126">
        <v>26</v>
      </c>
      <c r="F28" s="130"/>
      <c r="G28" s="130"/>
      <c r="H28" s="130"/>
      <c r="I28" s="125">
        <v>994880621</v>
      </c>
      <c r="J28" s="127">
        <v>33231</v>
      </c>
      <c r="K28" s="127">
        <v>46015</v>
      </c>
      <c r="L28" s="12">
        <f t="shared" ca="1" si="0"/>
        <v>34</v>
      </c>
      <c r="M28" s="125" t="s">
        <v>84</v>
      </c>
      <c r="N28" s="125" t="s">
        <v>85</v>
      </c>
      <c r="O28" s="125" t="s">
        <v>90</v>
      </c>
      <c r="P28" s="125" t="s">
        <v>215</v>
      </c>
      <c r="Q28" s="125" t="s">
        <v>477</v>
      </c>
      <c r="R28" s="125">
        <v>66</v>
      </c>
      <c r="S28" s="125" t="s">
        <v>81</v>
      </c>
      <c r="T28" s="125" t="s">
        <v>88</v>
      </c>
      <c r="U28" s="125" t="s">
        <v>89</v>
      </c>
      <c r="V28" s="125" t="s">
        <v>158</v>
      </c>
      <c r="W28" s="124"/>
      <c r="X28" s="124"/>
      <c r="Y28" s="124"/>
      <c r="Z28" s="124"/>
      <c r="AA28" s="124"/>
      <c r="AB28" s="124"/>
    </row>
    <row r="29" spans="2:28" ht="14.4" x14ac:dyDescent="0.3">
      <c r="B29" s="40">
        <v>27</v>
      </c>
      <c r="C29" s="115" t="s">
        <v>208</v>
      </c>
      <c r="D29" s="125" t="s">
        <v>347</v>
      </c>
      <c r="E29" s="126">
        <v>27</v>
      </c>
      <c r="F29" s="130"/>
      <c r="G29" s="130"/>
      <c r="H29" s="130"/>
      <c r="I29" s="125">
        <v>991048569</v>
      </c>
      <c r="J29" s="127">
        <v>32716</v>
      </c>
      <c r="K29" s="127">
        <v>45865</v>
      </c>
      <c r="L29" s="12">
        <f t="shared" ca="1" si="0"/>
        <v>35</v>
      </c>
      <c r="M29" s="125" t="s">
        <v>84</v>
      </c>
      <c r="N29" s="125" t="s">
        <v>85</v>
      </c>
      <c r="O29" s="125" t="s">
        <v>115</v>
      </c>
      <c r="P29" s="125" t="s">
        <v>108</v>
      </c>
      <c r="Q29" s="125" t="s">
        <v>480</v>
      </c>
      <c r="R29" s="125">
        <v>78</v>
      </c>
      <c r="S29" s="125" t="s">
        <v>81</v>
      </c>
      <c r="T29" s="125" t="s">
        <v>91</v>
      </c>
      <c r="U29" s="125" t="s">
        <v>111</v>
      </c>
      <c r="V29" s="130"/>
      <c r="W29" s="125">
        <v>27</v>
      </c>
      <c r="X29" s="125" t="s">
        <v>136</v>
      </c>
      <c r="Y29" s="124"/>
      <c r="Z29" s="124"/>
      <c r="AA29" s="124"/>
      <c r="AB29" s="124"/>
    </row>
    <row r="30" spans="2:28" ht="14.4" x14ac:dyDescent="0.3">
      <c r="B30" s="40">
        <v>28</v>
      </c>
      <c r="C30" s="115" t="s">
        <v>179</v>
      </c>
      <c r="D30" s="125" t="s">
        <v>11</v>
      </c>
      <c r="E30" s="126">
        <v>28</v>
      </c>
      <c r="F30" s="130"/>
      <c r="G30" s="125" t="s">
        <v>504</v>
      </c>
      <c r="H30" s="125" t="s">
        <v>79</v>
      </c>
      <c r="I30" s="125">
        <v>937001115</v>
      </c>
      <c r="J30" s="127">
        <v>32170</v>
      </c>
      <c r="K30" s="127">
        <v>46050</v>
      </c>
      <c r="L30" s="12">
        <f t="shared" ca="1" si="0"/>
        <v>37</v>
      </c>
      <c r="M30" s="125" t="s">
        <v>80</v>
      </c>
      <c r="N30" s="125" t="s">
        <v>85</v>
      </c>
      <c r="O30" s="125" t="s">
        <v>90</v>
      </c>
      <c r="P30" s="125" t="s">
        <v>505</v>
      </c>
      <c r="Q30" s="125" t="s">
        <v>506</v>
      </c>
      <c r="R30" s="125">
        <v>88</v>
      </c>
      <c r="S30" s="125" t="s">
        <v>81</v>
      </c>
      <c r="T30" s="125" t="s">
        <v>82</v>
      </c>
      <c r="U30" s="125" t="s">
        <v>133</v>
      </c>
      <c r="V30" s="125" t="s">
        <v>83</v>
      </c>
      <c r="W30" s="124"/>
      <c r="X30" s="124"/>
      <c r="Y30" s="124"/>
      <c r="Z30" s="124"/>
      <c r="AA30" s="124"/>
      <c r="AB30" s="124"/>
    </row>
    <row r="31" spans="2:28" ht="14.4" x14ac:dyDescent="0.3">
      <c r="B31" s="40">
        <v>29</v>
      </c>
      <c r="C31" s="115" t="s">
        <v>189</v>
      </c>
      <c r="D31" s="125" t="s">
        <v>297</v>
      </c>
      <c r="E31" s="126">
        <v>29</v>
      </c>
      <c r="F31" s="130"/>
      <c r="G31" s="130"/>
      <c r="H31" s="130"/>
      <c r="I31" s="125">
        <v>996442591</v>
      </c>
      <c r="J31" s="127">
        <v>34422</v>
      </c>
      <c r="K31" s="127">
        <v>46110</v>
      </c>
      <c r="L31" s="12">
        <f t="shared" ca="1" si="0"/>
        <v>31</v>
      </c>
      <c r="M31" s="125" t="s">
        <v>84</v>
      </c>
      <c r="N31" s="125" t="s">
        <v>85</v>
      </c>
      <c r="O31" s="125" t="s">
        <v>90</v>
      </c>
      <c r="P31" s="125" t="s">
        <v>108</v>
      </c>
      <c r="Q31" s="125" t="s">
        <v>507</v>
      </c>
      <c r="R31" s="125">
        <v>84</v>
      </c>
      <c r="S31" s="125" t="s">
        <v>81</v>
      </c>
      <c r="T31" s="125" t="s">
        <v>91</v>
      </c>
      <c r="U31" s="125" t="s">
        <v>98</v>
      </c>
      <c r="V31" s="125" t="s">
        <v>93</v>
      </c>
      <c r="W31" s="124"/>
      <c r="X31" s="124"/>
      <c r="Y31" s="124"/>
      <c r="Z31" s="124"/>
      <c r="AA31" s="124"/>
      <c r="AB31" s="124"/>
    </row>
    <row r="32" spans="2:28" ht="14.4" x14ac:dyDescent="0.3">
      <c r="B32" s="40">
        <v>30</v>
      </c>
      <c r="C32" s="115"/>
      <c r="D32" s="130"/>
      <c r="E32" s="125">
        <v>30</v>
      </c>
      <c r="F32" s="130"/>
      <c r="G32" s="130"/>
      <c r="H32" s="130"/>
      <c r="I32" s="130"/>
      <c r="J32" s="130"/>
      <c r="K32" s="130"/>
      <c r="L32" s="12">
        <f t="shared" ca="1" si="0"/>
        <v>125</v>
      </c>
      <c r="M32" s="130"/>
      <c r="N32" s="130"/>
      <c r="O32" s="130"/>
      <c r="P32" s="130"/>
      <c r="Q32" s="130"/>
      <c r="R32" s="130"/>
      <c r="S32" s="130"/>
      <c r="T32" s="130"/>
      <c r="U32" s="130"/>
      <c r="V32" s="130"/>
      <c r="W32" s="124"/>
      <c r="X32" s="124"/>
      <c r="Y32" s="124"/>
      <c r="Z32" s="124"/>
      <c r="AA32" s="124"/>
      <c r="AB32" s="124"/>
    </row>
    <row r="33" spans="2:28" ht="14.4" x14ac:dyDescent="0.3">
      <c r="B33" s="40">
        <v>31</v>
      </c>
      <c r="C33" s="115" t="s">
        <v>205</v>
      </c>
      <c r="D33" s="125" t="s">
        <v>299</v>
      </c>
      <c r="E33" s="126">
        <v>31</v>
      </c>
      <c r="F33" s="130"/>
      <c r="G33" s="130"/>
      <c r="H33" s="125" t="s">
        <v>127</v>
      </c>
      <c r="I33" s="125">
        <v>966402591</v>
      </c>
      <c r="J33" s="127">
        <v>37001</v>
      </c>
      <c r="K33" s="127">
        <v>45767</v>
      </c>
      <c r="L33" s="12">
        <f t="shared" ca="1" si="0"/>
        <v>24</v>
      </c>
      <c r="M33" s="125" t="s">
        <v>84</v>
      </c>
      <c r="N33" s="125" t="s">
        <v>85</v>
      </c>
      <c r="O33" s="125" t="s">
        <v>109</v>
      </c>
      <c r="P33" s="125" t="s">
        <v>155</v>
      </c>
      <c r="Q33" s="125" t="s">
        <v>508</v>
      </c>
      <c r="R33" s="125">
        <v>64</v>
      </c>
      <c r="S33" s="125" t="s">
        <v>81</v>
      </c>
      <c r="T33" s="125" t="s">
        <v>88</v>
      </c>
      <c r="U33" s="125" t="s">
        <v>98</v>
      </c>
      <c r="V33" s="125" t="s">
        <v>106</v>
      </c>
      <c r="W33" s="127">
        <v>40004</v>
      </c>
      <c r="X33" s="125" t="s">
        <v>136</v>
      </c>
      <c r="Y33" s="124"/>
      <c r="Z33" s="124"/>
      <c r="AA33" s="124"/>
      <c r="AB33" s="124"/>
    </row>
    <row r="34" spans="2:28" ht="14.4" x14ac:dyDescent="0.3">
      <c r="B34" s="40">
        <v>32</v>
      </c>
      <c r="C34" s="115" t="s">
        <v>186</v>
      </c>
      <c r="D34" s="125" t="s">
        <v>315</v>
      </c>
      <c r="E34" s="126">
        <v>32</v>
      </c>
      <c r="F34" s="130"/>
      <c r="G34" s="130"/>
      <c r="H34" s="125" t="s">
        <v>509</v>
      </c>
      <c r="I34" s="125">
        <v>986450803</v>
      </c>
      <c r="J34" s="127">
        <v>36383</v>
      </c>
      <c r="K34" s="127">
        <v>45880</v>
      </c>
      <c r="L34" s="12">
        <f t="shared" ref="L34:L65" ca="1" si="1">DATEDIF(J34,TODAY(),"Y")</f>
        <v>25</v>
      </c>
      <c r="M34" s="125" t="s">
        <v>175</v>
      </c>
      <c r="N34" s="125" t="s">
        <v>104</v>
      </c>
      <c r="O34" s="125" t="s">
        <v>177</v>
      </c>
      <c r="P34" s="125" t="s">
        <v>105</v>
      </c>
      <c r="Q34" s="125" t="s">
        <v>510</v>
      </c>
      <c r="R34" s="125">
        <v>75</v>
      </c>
      <c r="S34" s="125" t="s">
        <v>81</v>
      </c>
      <c r="T34" s="125" t="s">
        <v>91</v>
      </c>
      <c r="U34" s="125" t="s">
        <v>89</v>
      </c>
      <c r="V34" s="125" t="s">
        <v>106</v>
      </c>
      <c r="W34" s="124"/>
      <c r="X34" s="124"/>
      <c r="Y34" s="124"/>
      <c r="Z34" s="124"/>
      <c r="AA34" s="124"/>
      <c r="AB34" s="124"/>
    </row>
    <row r="35" spans="2:28" ht="14.4" x14ac:dyDescent="0.3">
      <c r="B35" s="40">
        <v>33</v>
      </c>
      <c r="C35" s="116" t="s">
        <v>294</v>
      </c>
      <c r="D35" s="125" t="s">
        <v>12</v>
      </c>
      <c r="E35" s="126">
        <v>33</v>
      </c>
      <c r="F35" s="130"/>
      <c r="G35" s="130"/>
      <c r="H35" s="130"/>
      <c r="I35" s="130"/>
      <c r="J35" s="130"/>
      <c r="K35" s="130"/>
      <c r="L35" s="12">
        <f t="shared" ca="1" si="1"/>
        <v>125</v>
      </c>
      <c r="M35" s="130"/>
      <c r="N35" s="130" t="s">
        <v>85</v>
      </c>
      <c r="O35" s="130"/>
      <c r="P35" s="130"/>
      <c r="Q35" s="130"/>
      <c r="R35" s="130"/>
      <c r="S35" s="130"/>
      <c r="T35" s="130"/>
      <c r="U35" s="130"/>
      <c r="V35" s="130"/>
      <c r="W35" s="124"/>
      <c r="X35" s="124"/>
      <c r="Y35" s="124"/>
      <c r="Z35" s="124"/>
      <c r="AA35" s="124"/>
      <c r="AB35" s="124"/>
    </row>
    <row r="36" spans="2:28" ht="14.4" x14ac:dyDescent="0.3">
      <c r="B36" s="40">
        <v>34</v>
      </c>
      <c r="C36" s="115" t="s">
        <v>182</v>
      </c>
      <c r="D36" s="125" t="s">
        <v>312</v>
      </c>
      <c r="E36" s="126">
        <v>34</v>
      </c>
      <c r="F36" s="130"/>
      <c r="G36" s="130"/>
      <c r="H36" s="130"/>
      <c r="I36" s="125">
        <v>980059516</v>
      </c>
      <c r="J36" s="127">
        <v>32332</v>
      </c>
      <c r="K36" s="127">
        <v>45846</v>
      </c>
      <c r="L36" s="12">
        <f t="shared" ca="1" si="1"/>
        <v>36</v>
      </c>
      <c r="M36" s="125" t="s">
        <v>84</v>
      </c>
      <c r="N36" s="125" t="s">
        <v>85</v>
      </c>
      <c r="O36" s="125" t="s">
        <v>86</v>
      </c>
      <c r="P36" s="125" t="s">
        <v>92</v>
      </c>
      <c r="Q36" s="125" t="s">
        <v>480</v>
      </c>
      <c r="R36" s="125">
        <v>75</v>
      </c>
      <c r="S36" s="125" t="s">
        <v>81</v>
      </c>
      <c r="T36" s="125" t="s">
        <v>88</v>
      </c>
      <c r="U36" s="125" t="s">
        <v>89</v>
      </c>
      <c r="V36" s="125" t="s">
        <v>93</v>
      </c>
      <c r="W36" s="125" t="s">
        <v>160</v>
      </c>
      <c r="X36" s="125" t="s">
        <v>136</v>
      </c>
      <c r="Y36" s="124"/>
      <c r="Z36" s="124"/>
      <c r="AA36" s="124"/>
      <c r="AB36" s="124"/>
    </row>
    <row r="37" spans="2:28" ht="14.4" x14ac:dyDescent="0.3">
      <c r="B37" s="40">
        <v>35</v>
      </c>
      <c r="C37" s="116" t="s">
        <v>528</v>
      </c>
      <c r="D37" s="125" t="s">
        <v>306</v>
      </c>
      <c r="E37" s="126">
        <v>35</v>
      </c>
      <c r="F37" s="130"/>
      <c r="G37" s="130"/>
      <c r="H37" s="130"/>
      <c r="I37" s="130"/>
      <c r="J37" s="130"/>
      <c r="K37" s="130"/>
      <c r="L37" s="12">
        <f t="shared" ca="1" si="1"/>
        <v>125</v>
      </c>
      <c r="M37" s="130"/>
      <c r="N37" s="130" t="s">
        <v>85</v>
      </c>
      <c r="O37" s="130"/>
      <c r="P37" s="130"/>
      <c r="Q37" s="130"/>
      <c r="R37" s="130"/>
      <c r="S37" s="130"/>
      <c r="T37" s="130"/>
      <c r="U37" s="130"/>
      <c r="V37" s="130"/>
      <c r="W37" s="124"/>
      <c r="X37" s="124"/>
      <c r="Y37" s="124"/>
      <c r="Z37" s="124"/>
      <c r="AA37" s="124"/>
      <c r="AB37" s="124"/>
    </row>
    <row r="38" spans="2:28" ht="14.4" x14ac:dyDescent="0.3">
      <c r="B38" s="40">
        <v>36</v>
      </c>
      <c r="C38" s="117" t="s">
        <v>200</v>
      </c>
      <c r="D38" s="125" t="s">
        <v>303</v>
      </c>
      <c r="E38" s="125">
        <v>36</v>
      </c>
      <c r="F38" s="130"/>
      <c r="G38" s="130"/>
      <c r="H38" s="125" t="s">
        <v>134</v>
      </c>
      <c r="I38" s="125">
        <v>999889033</v>
      </c>
      <c r="J38" s="127">
        <v>35185</v>
      </c>
      <c r="K38" s="127">
        <v>45777</v>
      </c>
      <c r="L38" s="12">
        <f t="shared" ca="1" si="1"/>
        <v>29</v>
      </c>
      <c r="M38" s="125" t="s">
        <v>129</v>
      </c>
      <c r="N38" s="125" t="s">
        <v>85</v>
      </c>
      <c r="O38" s="125" t="s">
        <v>511</v>
      </c>
      <c r="P38" s="125" t="s">
        <v>135</v>
      </c>
      <c r="Q38" s="125" t="s">
        <v>502</v>
      </c>
      <c r="R38" s="125">
        <v>80</v>
      </c>
      <c r="S38" s="125" t="s">
        <v>81</v>
      </c>
      <c r="T38" s="125" t="s">
        <v>88</v>
      </c>
      <c r="U38" s="130"/>
      <c r="V38" s="130"/>
      <c r="W38" s="125" t="s">
        <v>161</v>
      </c>
      <c r="X38" s="125" t="s">
        <v>144</v>
      </c>
      <c r="Y38" s="124"/>
      <c r="Z38" s="124"/>
      <c r="AA38" s="124"/>
      <c r="AB38" s="124"/>
    </row>
    <row r="39" spans="2:28" ht="14.4" x14ac:dyDescent="0.3">
      <c r="B39" s="40">
        <v>37</v>
      </c>
      <c r="C39" s="115" t="s">
        <v>187</v>
      </c>
      <c r="D39" s="125" t="s">
        <v>320</v>
      </c>
      <c r="E39" s="125">
        <v>37</v>
      </c>
      <c r="F39" s="130"/>
      <c r="G39" s="130"/>
      <c r="H39" s="130"/>
      <c r="I39" s="125">
        <v>989258269</v>
      </c>
      <c r="J39" s="127">
        <v>32228</v>
      </c>
      <c r="K39" s="127">
        <v>46107</v>
      </c>
      <c r="L39" s="12">
        <f t="shared" ca="1" si="1"/>
        <v>37</v>
      </c>
      <c r="M39" s="125" t="s">
        <v>174</v>
      </c>
      <c r="N39" s="125" t="s">
        <v>107</v>
      </c>
      <c r="O39" s="125" t="s">
        <v>122</v>
      </c>
      <c r="P39" s="125" t="s">
        <v>108</v>
      </c>
      <c r="Q39" s="125" t="s">
        <v>512</v>
      </c>
      <c r="R39" s="125">
        <v>86</v>
      </c>
      <c r="S39" s="125" t="s">
        <v>81</v>
      </c>
      <c r="T39" s="125" t="s">
        <v>88</v>
      </c>
      <c r="U39" s="130"/>
      <c r="V39" s="125" t="s">
        <v>218</v>
      </c>
      <c r="W39" s="125" t="s">
        <v>146</v>
      </c>
      <c r="X39" s="125" t="s">
        <v>138</v>
      </c>
      <c r="Y39" s="124"/>
      <c r="Z39" s="124"/>
      <c r="AA39" s="124"/>
      <c r="AB39" s="124"/>
    </row>
    <row r="40" spans="2:28" ht="14.4" x14ac:dyDescent="0.3">
      <c r="B40" s="40">
        <v>38</v>
      </c>
      <c r="C40" s="115" t="s">
        <v>198</v>
      </c>
      <c r="D40" s="125" t="s">
        <v>296</v>
      </c>
      <c r="E40" s="125">
        <v>38</v>
      </c>
      <c r="F40" s="130"/>
      <c r="G40" s="130"/>
      <c r="H40" s="130"/>
      <c r="I40" s="125">
        <v>934769427</v>
      </c>
      <c r="J40" s="127">
        <v>32795</v>
      </c>
      <c r="K40" s="127">
        <v>45944</v>
      </c>
      <c r="L40" s="12">
        <f t="shared" ca="1" si="1"/>
        <v>35</v>
      </c>
      <c r="M40" s="125" t="s">
        <v>84</v>
      </c>
      <c r="N40" s="125" t="s">
        <v>85</v>
      </c>
      <c r="O40" s="125" t="s">
        <v>109</v>
      </c>
      <c r="P40" s="125" t="s">
        <v>108</v>
      </c>
      <c r="Q40" s="125" t="s">
        <v>497</v>
      </c>
      <c r="R40" s="125">
        <v>76</v>
      </c>
      <c r="S40" s="125" t="s">
        <v>81</v>
      </c>
      <c r="T40" s="125" t="s">
        <v>91</v>
      </c>
      <c r="U40" s="125" t="s">
        <v>133</v>
      </c>
      <c r="V40" s="125" t="s">
        <v>132</v>
      </c>
      <c r="W40" s="124"/>
      <c r="X40" s="124"/>
      <c r="Y40" s="124"/>
      <c r="Z40" s="124"/>
      <c r="AA40" s="124"/>
      <c r="AB40" s="124"/>
    </row>
    <row r="41" spans="2:28" ht="14.4" x14ac:dyDescent="0.3">
      <c r="B41" s="40">
        <v>39</v>
      </c>
      <c r="C41" s="115" t="s">
        <v>201</v>
      </c>
      <c r="D41" s="125" t="s">
        <v>321</v>
      </c>
      <c r="E41" s="125">
        <v>39</v>
      </c>
      <c r="F41" s="130"/>
      <c r="G41" s="130"/>
      <c r="H41" s="130"/>
      <c r="I41" s="125">
        <v>987187461</v>
      </c>
      <c r="J41" s="127">
        <v>30760</v>
      </c>
      <c r="K41" s="127">
        <v>46100</v>
      </c>
      <c r="L41" s="12">
        <f t="shared" ca="1" si="1"/>
        <v>41</v>
      </c>
      <c r="M41" s="125" t="s">
        <v>141</v>
      </c>
      <c r="N41" s="125" t="s">
        <v>85</v>
      </c>
      <c r="O41" s="125" t="s">
        <v>122</v>
      </c>
      <c r="P41" s="125" t="s">
        <v>169</v>
      </c>
      <c r="Q41" s="125" t="s">
        <v>494</v>
      </c>
      <c r="R41" s="125">
        <v>89</v>
      </c>
      <c r="S41" s="125" t="s">
        <v>81</v>
      </c>
      <c r="T41" s="125" t="s">
        <v>91</v>
      </c>
      <c r="U41" s="125" t="s">
        <v>98</v>
      </c>
      <c r="V41" s="125" t="s">
        <v>106</v>
      </c>
      <c r="W41" s="125" t="s">
        <v>142</v>
      </c>
      <c r="X41" s="125" t="s">
        <v>138</v>
      </c>
      <c r="Y41" s="124"/>
      <c r="Z41" s="124"/>
      <c r="AA41" s="124"/>
      <c r="AB41" s="124"/>
    </row>
    <row r="42" spans="2:28" ht="14.4" x14ac:dyDescent="0.3">
      <c r="B42" s="40">
        <v>40</v>
      </c>
      <c r="C42" s="115" t="s">
        <v>194</v>
      </c>
      <c r="D42" s="125" t="s">
        <v>295</v>
      </c>
      <c r="E42" s="125">
        <v>40</v>
      </c>
      <c r="F42" s="130"/>
      <c r="G42" s="130"/>
      <c r="H42" s="130"/>
      <c r="I42" s="125">
        <v>994024181</v>
      </c>
      <c r="J42" s="127">
        <v>33968</v>
      </c>
      <c r="K42" s="127">
        <v>46021</v>
      </c>
      <c r="L42" s="12">
        <f t="shared" ca="1" si="1"/>
        <v>32</v>
      </c>
      <c r="M42" s="125" t="s">
        <v>125</v>
      </c>
      <c r="N42" s="125" t="s">
        <v>85</v>
      </c>
      <c r="O42" s="125" t="s">
        <v>109</v>
      </c>
      <c r="P42" s="125" t="s">
        <v>214</v>
      </c>
      <c r="Q42" s="125" t="s">
        <v>513</v>
      </c>
      <c r="R42" s="125">
        <v>64</v>
      </c>
      <c r="S42" s="125" t="s">
        <v>81</v>
      </c>
      <c r="T42" s="125" t="s">
        <v>91</v>
      </c>
      <c r="U42" s="125" t="s">
        <v>98</v>
      </c>
      <c r="V42" s="125" t="s">
        <v>106</v>
      </c>
      <c r="W42" s="125" t="s">
        <v>149</v>
      </c>
      <c r="X42" s="125" t="s">
        <v>140</v>
      </c>
      <c r="Y42" s="124"/>
      <c r="Z42" s="124"/>
      <c r="AA42" s="124"/>
      <c r="AB42" s="124"/>
    </row>
    <row r="43" spans="2:28" ht="14.4" x14ac:dyDescent="0.3">
      <c r="B43" s="40">
        <v>41</v>
      </c>
      <c r="C43" s="115" t="s">
        <v>203</v>
      </c>
      <c r="D43" s="125" t="s">
        <v>354</v>
      </c>
      <c r="E43" s="125">
        <v>41</v>
      </c>
      <c r="F43" s="130"/>
      <c r="G43" s="130"/>
      <c r="H43" s="125" t="s">
        <v>94</v>
      </c>
      <c r="I43" s="125">
        <v>999080968</v>
      </c>
      <c r="J43" s="127">
        <v>31923</v>
      </c>
      <c r="K43" s="127">
        <v>45803</v>
      </c>
      <c r="L43" s="12">
        <f t="shared" ca="1" si="1"/>
        <v>37</v>
      </c>
      <c r="M43" s="125" t="s">
        <v>95</v>
      </c>
      <c r="N43" s="125" t="s">
        <v>85</v>
      </c>
      <c r="O43" s="125" t="s">
        <v>96</v>
      </c>
      <c r="P43" s="125" t="s">
        <v>123</v>
      </c>
      <c r="Q43" s="125" t="s">
        <v>480</v>
      </c>
      <c r="R43" s="125">
        <v>84</v>
      </c>
      <c r="S43" s="125" t="s">
        <v>81</v>
      </c>
      <c r="T43" s="125" t="s">
        <v>97</v>
      </c>
      <c r="U43" s="125" t="s">
        <v>98</v>
      </c>
      <c r="V43" s="125" t="s">
        <v>83</v>
      </c>
      <c r="W43" s="125" t="s">
        <v>145</v>
      </c>
      <c r="X43" s="125" t="s">
        <v>144</v>
      </c>
      <c r="Y43" s="124"/>
      <c r="Z43" s="124"/>
      <c r="AA43" s="124"/>
      <c r="AB43" s="124"/>
    </row>
    <row r="44" spans="2:28" ht="14.4" x14ac:dyDescent="0.3">
      <c r="B44" s="40">
        <v>42</v>
      </c>
      <c r="C44" s="115" t="s">
        <v>235</v>
      </c>
      <c r="D44" s="125" t="s">
        <v>311</v>
      </c>
      <c r="E44" s="125">
        <v>42</v>
      </c>
      <c r="F44" s="130"/>
      <c r="G44" s="130"/>
      <c r="H44" s="125" t="s">
        <v>514</v>
      </c>
      <c r="I44" s="125">
        <v>980412859</v>
      </c>
      <c r="J44" s="127">
        <v>33796</v>
      </c>
      <c r="K44" s="127">
        <v>45849</v>
      </c>
      <c r="L44" s="12">
        <f t="shared" ca="1" si="1"/>
        <v>32</v>
      </c>
      <c r="M44" s="125" t="s">
        <v>515</v>
      </c>
      <c r="N44" s="125" t="s">
        <v>85</v>
      </c>
      <c r="O44" s="125" t="s">
        <v>115</v>
      </c>
      <c r="P44" s="125" t="s">
        <v>516</v>
      </c>
      <c r="Q44" s="125" t="s">
        <v>503</v>
      </c>
      <c r="R44" s="125">
        <v>62</v>
      </c>
      <c r="S44" s="125" t="s">
        <v>81</v>
      </c>
      <c r="T44" s="125" t="s">
        <v>88</v>
      </c>
      <c r="U44" s="125" t="s">
        <v>98</v>
      </c>
      <c r="V44" s="130"/>
      <c r="W44" s="124"/>
      <c r="X44" s="124"/>
      <c r="Y44" s="124"/>
      <c r="Z44" s="124"/>
      <c r="AA44" s="124"/>
      <c r="AB44" s="124"/>
    </row>
    <row r="45" spans="2:28" ht="14.4" x14ac:dyDescent="0.3">
      <c r="B45" s="40">
        <v>43</v>
      </c>
      <c r="C45" s="115" t="s">
        <v>190</v>
      </c>
      <c r="D45" s="125" t="s">
        <v>317</v>
      </c>
      <c r="E45" s="125">
        <v>43</v>
      </c>
      <c r="F45" s="130"/>
      <c r="G45" s="130"/>
      <c r="H45" s="125" t="s">
        <v>171</v>
      </c>
      <c r="I45" s="125">
        <v>959896279</v>
      </c>
      <c r="J45" s="127">
        <v>36805</v>
      </c>
      <c r="K45" s="127">
        <v>45936</v>
      </c>
      <c r="L45" s="12">
        <f t="shared" ca="1" si="1"/>
        <v>24</v>
      </c>
      <c r="M45" s="125" t="s">
        <v>113</v>
      </c>
      <c r="N45" s="125" t="s">
        <v>85</v>
      </c>
      <c r="O45" s="125" t="s">
        <v>115</v>
      </c>
      <c r="P45" s="125" t="s">
        <v>114</v>
      </c>
      <c r="Q45" s="125" t="s">
        <v>508</v>
      </c>
      <c r="R45" s="125">
        <v>62</v>
      </c>
      <c r="S45" s="125" t="s">
        <v>81</v>
      </c>
      <c r="T45" s="125" t="s">
        <v>91</v>
      </c>
      <c r="U45" s="125" t="s">
        <v>89</v>
      </c>
      <c r="V45" s="125" t="s">
        <v>106</v>
      </c>
      <c r="W45" s="124"/>
      <c r="X45" s="124"/>
      <c r="Y45" s="124"/>
      <c r="Z45" s="124"/>
      <c r="AA45" s="124"/>
      <c r="AB45" s="124"/>
    </row>
    <row r="46" spans="2:28" ht="14.4" x14ac:dyDescent="0.3">
      <c r="B46" s="40">
        <v>44</v>
      </c>
      <c r="C46" s="116" t="s">
        <v>236</v>
      </c>
      <c r="D46" s="125" t="s">
        <v>236</v>
      </c>
      <c r="E46" s="125">
        <v>44</v>
      </c>
      <c r="F46" s="130"/>
      <c r="G46" s="130"/>
      <c r="H46" s="130"/>
      <c r="I46" s="130"/>
      <c r="J46" s="130"/>
      <c r="K46" s="130"/>
      <c r="L46" s="12">
        <f t="shared" ca="1" si="1"/>
        <v>125</v>
      </c>
      <c r="M46" s="130"/>
      <c r="N46" s="130" t="s">
        <v>85</v>
      </c>
      <c r="O46" s="130"/>
      <c r="P46" s="130"/>
      <c r="Q46" s="130"/>
      <c r="R46" s="130"/>
      <c r="S46" s="130"/>
      <c r="T46" s="130"/>
      <c r="U46" s="130"/>
      <c r="V46" s="130"/>
      <c r="W46" s="124"/>
      <c r="X46" s="124"/>
      <c r="Y46" s="124"/>
      <c r="Z46" s="124"/>
      <c r="AA46" s="124"/>
      <c r="AB46" s="124"/>
    </row>
    <row r="47" spans="2:28" ht="14.4" x14ac:dyDescent="0.3">
      <c r="B47" s="40">
        <v>45</v>
      </c>
      <c r="C47" s="115" t="s">
        <v>207</v>
      </c>
      <c r="D47" s="125" t="s">
        <v>301</v>
      </c>
      <c r="E47" s="125">
        <v>45</v>
      </c>
      <c r="F47" s="130"/>
      <c r="G47" s="130"/>
      <c r="H47" s="125" t="s">
        <v>157</v>
      </c>
      <c r="I47" s="125">
        <v>954155584</v>
      </c>
      <c r="J47" s="127">
        <v>34313</v>
      </c>
      <c r="K47" s="127">
        <v>46001</v>
      </c>
      <c r="L47" s="12">
        <f t="shared" ca="1" si="1"/>
        <v>31</v>
      </c>
      <c r="M47" s="125" t="s">
        <v>84</v>
      </c>
      <c r="N47" s="125" t="s">
        <v>85</v>
      </c>
      <c r="O47" s="125" t="s">
        <v>100</v>
      </c>
      <c r="P47" s="125" t="s">
        <v>169</v>
      </c>
      <c r="Q47" s="125" t="s">
        <v>497</v>
      </c>
      <c r="R47" s="125">
        <v>100</v>
      </c>
      <c r="S47" s="125" t="s">
        <v>81</v>
      </c>
      <c r="T47" s="125" t="s">
        <v>88</v>
      </c>
      <c r="U47" s="125" t="s">
        <v>98</v>
      </c>
      <c r="V47" s="125" t="s">
        <v>158</v>
      </c>
      <c r="W47" s="125" t="s">
        <v>159</v>
      </c>
      <c r="X47" s="125" t="s">
        <v>144</v>
      </c>
      <c r="Y47" s="124"/>
      <c r="Z47" s="124"/>
      <c r="AA47" s="124"/>
      <c r="AB47" s="124"/>
    </row>
    <row r="48" spans="2:28" ht="14.4" x14ac:dyDescent="0.3">
      <c r="B48" s="40">
        <v>46</v>
      </c>
      <c r="C48" s="115" t="s">
        <v>197</v>
      </c>
      <c r="D48" s="125" t="s">
        <v>324</v>
      </c>
      <c r="E48" s="125">
        <v>46</v>
      </c>
      <c r="F48" s="130"/>
      <c r="G48" s="130"/>
      <c r="H48" s="125" t="s">
        <v>517</v>
      </c>
      <c r="I48" s="125">
        <v>986108617</v>
      </c>
      <c r="J48" s="127">
        <v>32903</v>
      </c>
      <c r="K48" s="127">
        <v>46052</v>
      </c>
      <c r="L48" s="12">
        <f t="shared" ca="1" si="1"/>
        <v>35</v>
      </c>
      <c r="M48" s="125" t="s">
        <v>84</v>
      </c>
      <c r="N48" s="125" t="s">
        <v>85</v>
      </c>
      <c r="O48" s="125" t="s">
        <v>100</v>
      </c>
      <c r="P48" s="125" t="s">
        <v>217</v>
      </c>
      <c r="Q48" s="125" t="s">
        <v>480</v>
      </c>
      <c r="R48" s="125">
        <v>90</v>
      </c>
      <c r="S48" s="125" t="s">
        <v>103</v>
      </c>
      <c r="T48" s="125" t="s">
        <v>88</v>
      </c>
      <c r="U48" s="125" t="s">
        <v>89</v>
      </c>
      <c r="V48" s="125" t="s">
        <v>130</v>
      </c>
      <c r="W48" s="124"/>
      <c r="X48" s="124"/>
      <c r="Y48" s="124"/>
      <c r="Z48" s="124"/>
      <c r="AA48" s="124"/>
      <c r="AB48" s="124"/>
    </row>
    <row r="49" spans="2:28" ht="14.4" x14ac:dyDescent="0.3">
      <c r="B49" s="40">
        <v>47</v>
      </c>
      <c r="C49" s="115" t="s">
        <v>185</v>
      </c>
      <c r="D49" s="125" t="s">
        <v>302</v>
      </c>
      <c r="E49" s="125">
        <v>47</v>
      </c>
      <c r="F49" s="130"/>
      <c r="G49" s="130"/>
      <c r="H49" s="125" t="s">
        <v>150</v>
      </c>
      <c r="I49" s="125">
        <v>998585015</v>
      </c>
      <c r="J49" s="127">
        <v>25732</v>
      </c>
      <c r="K49" s="127">
        <v>45821</v>
      </c>
      <c r="L49" s="12">
        <f t="shared" ca="1" si="1"/>
        <v>54</v>
      </c>
      <c r="M49" s="125" t="s">
        <v>99</v>
      </c>
      <c r="N49" s="125" t="s">
        <v>85</v>
      </c>
      <c r="O49" s="125" t="s">
        <v>100</v>
      </c>
      <c r="P49" s="125" t="s">
        <v>151</v>
      </c>
      <c r="Q49" s="125" t="s">
        <v>518</v>
      </c>
      <c r="R49" s="125">
        <v>90</v>
      </c>
      <c r="S49" s="125" t="s">
        <v>81</v>
      </c>
      <c r="T49" s="125" t="s">
        <v>82</v>
      </c>
      <c r="U49" s="125" t="s">
        <v>152</v>
      </c>
      <c r="V49" s="125" t="s">
        <v>212</v>
      </c>
      <c r="W49" s="125" t="s">
        <v>153</v>
      </c>
      <c r="X49" s="125" t="s">
        <v>138</v>
      </c>
      <c r="Y49" s="124"/>
      <c r="Z49" s="124"/>
      <c r="AA49" s="124"/>
      <c r="AB49" s="124"/>
    </row>
    <row r="50" spans="2:28" ht="14.4" x14ac:dyDescent="0.3">
      <c r="B50" s="40">
        <v>48</v>
      </c>
      <c r="C50" s="118" t="s">
        <v>219</v>
      </c>
      <c r="D50" s="125" t="s">
        <v>313</v>
      </c>
      <c r="E50" s="125">
        <v>48</v>
      </c>
      <c r="F50" s="130"/>
      <c r="G50" s="130"/>
      <c r="H50" s="130"/>
      <c r="I50" s="130"/>
      <c r="J50" s="130"/>
      <c r="K50" s="130"/>
      <c r="L50" s="12">
        <f t="shared" ca="1" si="1"/>
        <v>125</v>
      </c>
      <c r="M50" s="130"/>
      <c r="N50" s="130" t="s">
        <v>85</v>
      </c>
      <c r="O50" s="130"/>
      <c r="P50" s="130"/>
      <c r="Q50" s="130"/>
      <c r="R50" s="130"/>
      <c r="S50" s="130"/>
      <c r="T50" s="130"/>
      <c r="U50" s="130"/>
      <c r="V50" s="130"/>
      <c r="W50" s="124"/>
      <c r="X50" s="124"/>
      <c r="Y50" s="124"/>
      <c r="Z50" s="124"/>
      <c r="AA50" s="124"/>
      <c r="AB50" s="124"/>
    </row>
    <row r="51" spans="2:28" ht="14.4" x14ac:dyDescent="0.3">
      <c r="B51" s="40">
        <v>49</v>
      </c>
      <c r="C51" s="118" t="s">
        <v>39</v>
      </c>
      <c r="D51" s="125" t="s">
        <v>39</v>
      </c>
      <c r="E51" s="125">
        <v>49</v>
      </c>
      <c r="F51" s="130"/>
      <c r="G51" s="130"/>
      <c r="H51" s="130"/>
      <c r="I51" s="130"/>
      <c r="J51" s="130"/>
      <c r="K51" s="130"/>
      <c r="L51" s="12">
        <f t="shared" ca="1" si="1"/>
        <v>125</v>
      </c>
      <c r="M51" s="130"/>
      <c r="N51" s="130" t="s">
        <v>85</v>
      </c>
      <c r="O51" s="130"/>
      <c r="P51" s="130"/>
      <c r="Q51" s="130"/>
      <c r="R51" s="130"/>
      <c r="S51" s="130"/>
      <c r="T51" s="130"/>
      <c r="U51" s="130"/>
      <c r="V51" s="130"/>
      <c r="W51" s="124"/>
      <c r="X51" s="124"/>
      <c r="Y51" s="124"/>
      <c r="Z51" s="124"/>
      <c r="AA51" s="124"/>
      <c r="AB51" s="124"/>
    </row>
    <row r="52" spans="2:28" ht="14.4" x14ac:dyDescent="0.3">
      <c r="B52" s="40">
        <v>50</v>
      </c>
      <c r="C52" s="115" t="s">
        <v>220</v>
      </c>
      <c r="D52" s="125" t="s">
        <v>223</v>
      </c>
      <c r="E52" s="125">
        <v>50</v>
      </c>
      <c r="F52" s="130"/>
      <c r="G52" s="130"/>
      <c r="H52" s="130"/>
      <c r="I52" s="130"/>
      <c r="J52" s="130"/>
      <c r="K52" s="130"/>
      <c r="L52" s="12">
        <f t="shared" ca="1" si="1"/>
        <v>125</v>
      </c>
      <c r="M52" s="130"/>
      <c r="N52" s="130" t="s">
        <v>85</v>
      </c>
      <c r="O52" s="130"/>
      <c r="P52" s="130"/>
      <c r="Q52" s="130"/>
      <c r="R52" s="130"/>
      <c r="S52" s="130"/>
      <c r="T52" s="130"/>
      <c r="U52" s="130" t="s">
        <v>89</v>
      </c>
      <c r="V52" s="130"/>
      <c r="W52" s="124"/>
      <c r="X52" s="124"/>
      <c r="Y52" s="124"/>
      <c r="Z52" s="124"/>
      <c r="AA52" s="124"/>
      <c r="AB52" s="124"/>
    </row>
    <row r="53" spans="2:28" ht="14.4" x14ac:dyDescent="0.3">
      <c r="B53" s="40">
        <v>51</v>
      </c>
      <c r="C53" s="115" t="s">
        <v>221</v>
      </c>
      <c r="D53" s="125" t="s">
        <v>318</v>
      </c>
      <c r="E53" s="125">
        <v>51</v>
      </c>
      <c r="F53" s="130"/>
      <c r="G53" s="130"/>
      <c r="H53" s="130"/>
      <c r="I53" s="130"/>
      <c r="J53" s="130"/>
      <c r="K53" s="130"/>
      <c r="L53" s="12">
        <f t="shared" ca="1" si="1"/>
        <v>125</v>
      </c>
      <c r="M53" s="130"/>
      <c r="N53" s="130" t="s">
        <v>85</v>
      </c>
      <c r="O53" s="130"/>
      <c r="P53" s="130"/>
      <c r="Q53" s="130"/>
      <c r="R53" s="130"/>
      <c r="S53" s="130"/>
      <c r="T53" s="130"/>
      <c r="U53" s="130" t="s">
        <v>89</v>
      </c>
      <c r="V53" s="130"/>
      <c r="W53" s="124"/>
      <c r="X53" s="124"/>
      <c r="Y53" s="124"/>
      <c r="Z53" s="124"/>
      <c r="AA53" s="124"/>
      <c r="AB53" s="124"/>
    </row>
    <row r="54" spans="2:28" ht="14.4" x14ac:dyDescent="0.3">
      <c r="B54" s="40">
        <v>52</v>
      </c>
      <c r="C54" s="115" t="s">
        <v>222</v>
      </c>
      <c r="D54" s="125" t="s">
        <v>330</v>
      </c>
      <c r="E54" s="125">
        <v>52</v>
      </c>
      <c r="F54" s="130"/>
      <c r="G54" s="130"/>
      <c r="H54" s="130"/>
      <c r="I54" s="130"/>
      <c r="J54" s="130"/>
      <c r="K54" s="130"/>
      <c r="L54" s="12">
        <f t="shared" ca="1" si="1"/>
        <v>125</v>
      </c>
      <c r="M54" s="130"/>
      <c r="N54" s="130" t="s">
        <v>85</v>
      </c>
      <c r="O54" s="130"/>
      <c r="P54" s="130"/>
      <c r="Q54" s="130"/>
      <c r="R54" s="130"/>
      <c r="S54" s="130"/>
      <c r="T54" s="130"/>
      <c r="U54" s="130"/>
      <c r="V54" s="130"/>
      <c r="W54" s="124"/>
      <c r="X54" s="124"/>
      <c r="Y54" s="124"/>
      <c r="Z54" s="124"/>
      <c r="AA54" s="124"/>
      <c r="AB54" s="124"/>
    </row>
    <row r="55" spans="2:28" ht="14.4" x14ac:dyDescent="0.3">
      <c r="B55" s="40">
        <v>53</v>
      </c>
      <c r="C55" s="118" t="s">
        <v>457</v>
      </c>
      <c r="D55" s="125" t="s">
        <v>458</v>
      </c>
      <c r="E55" s="125">
        <v>53</v>
      </c>
      <c r="F55" s="125" t="s">
        <v>140</v>
      </c>
      <c r="G55" s="125" t="s">
        <v>467</v>
      </c>
      <c r="H55" s="125" t="s">
        <v>468</v>
      </c>
      <c r="I55" s="125">
        <v>975571899</v>
      </c>
      <c r="J55" s="127">
        <v>33127</v>
      </c>
      <c r="K55" s="130"/>
      <c r="L55" s="12">
        <f t="shared" ca="1" si="1"/>
        <v>34</v>
      </c>
      <c r="M55" s="125" t="s">
        <v>469</v>
      </c>
      <c r="N55" s="125" t="s">
        <v>85</v>
      </c>
      <c r="O55" s="125" t="s">
        <v>86</v>
      </c>
      <c r="P55" s="125" t="s">
        <v>470</v>
      </c>
      <c r="Q55" s="125" t="s">
        <v>471</v>
      </c>
      <c r="R55" s="125">
        <v>64</v>
      </c>
      <c r="S55" s="125" t="s">
        <v>81</v>
      </c>
      <c r="T55" s="125" t="s">
        <v>88</v>
      </c>
      <c r="U55" s="125" t="s">
        <v>89</v>
      </c>
      <c r="V55" s="125" t="s">
        <v>106</v>
      </c>
      <c r="W55" s="124"/>
      <c r="X55" s="125" t="s">
        <v>140</v>
      </c>
      <c r="Y55" s="124"/>
      <c r="Z55" s="125" t="s">
        <v>472</v>
      </c>
      <c r="AA55" s="124"/>
      <c r="AB55" s="128" t="s">
        <v>473</v>
      </c>
    </row>
    <row r="56" spans="2:28" ht="14.4" x14ac:dyDescent="0.3">
      <c r="B56" s="40">
        <v>54</v>
      </c>
      <c r="C56" s="147" t="s">
        <v>545</v>
      </c>
      <c r="D56" s="125" t="s">
        <v>546</v>
      </c>
      <c r="E56" s="125">
        <v>54</v>
      </c>
      <c r="F56" s="130" t="s">
        <v>138</v>
      </c>
      <c r="G56" s="130" t="s">
        <v>547</v>
      </c>
      <c r="H56" s="130" t="s">
        <v>548</v>
      </c>
      <c r="I56" s="125">
        <v>927739153</v>
      </c>
      <c r="J56" s="127">
        <v>29217</v>
      </c>
      <c r="K56" s="127">
        <v>46019</v>
      </c>
      <c r="L56" s="12">
        <f t="shared" ca="1" si="1"/>
        <v>45</v>
      </c>
      <c r="M56" s="130" t="s">
        <v>84</v>
      </c>
      <c r="N56" s="130" t="s">
        <v>85</v>
      </c>
      <c r="O56" s="130" t="s">
        <v>549</v>
      </c>
      <c r="P56" s="130" t="s">
        <v>550</v>
      </c>
      <c r="Q56" s="130">
        <v>1.8</v>
      </c>
      <c r="R56" s="130"/>
      <c r="S56" s="130" t="s">
        <v>103</v>
      </c>
      <c r="T56" s="130" t="s">
        <v>551</v>
      </c>
      <c r="U56" s="130" t="s">
        <v>98</v>
      </c>
      <c r="V56" s="130"/>
      <c r="W56" s="124"/>
      <c r="X56" s="124"/>
      <c r="Y56" s="124"/>
      <c r="Z56" s="124" t="s">
        <v>553</v>
      </c>
      <c r="AA56" s="124"/>
      <c r="AB56" s="142" t="s">
        <v>552</v>
      </c>
    </row>
    <row r="57" spans="2:28" ht="14.4" x14ac:dyDescent="0.3">
      <c r="B57" s="40">
        <v>55</v>
      </c>
      <c r="C57" s="118" t="s">
        <v>229</v>
      </c>
      <c r="D57" s="125" t="s">
        <v>229</v>
      </c>
      <c r="E57" s="125">
        <v>55</v>
      </c>
      <c r="F57" s="130"/>
      <c r="G57" s="130"/>
      <c r="H57" s="130"/>
      <c r="I57" s="130"/>
      <c r="J57" s="130"/>
      <c r="K57" s="130"/>
      <c r="L57" s="12">
        <f t="shared" ca="1" si="1"/>
        <v>125</v>
      </c>
      <c r="M57" s="130"/>
      <c r="N57" s="130" t="s">
        <v>85</v>
      </c>
      <c r="O57" s="130"/>
      <c r="P57" s="130"/>
      <c r="Q57" s="130"/>
      <c r="R57" s="130"/>
      <c r="S57" s="130"/>
      <c r="T57" s="130"/>
      <c r="U57" s="130"/>
      <c r="V57" s="130"/>
      <c r="W57" s="124"/>
      <c r="X57" s="124"/>
      <c r="Y57" s="124"/>
      <c r="Z57" s="124"/>
      <c r="AA57" s="124"/>
      <c r="AB57" s="124"/>
    </row>
    <row r="58" spans="2:28" ht="14.4" x14ac:dyDescent="0.3">
      <c r="B58" s="40">
        <v>56</v>
      </c>
      <c r="C58" s="118" t="s">
        <v>529</v>
      </c>
      <c r="D58" s="125" t="s">
        <v>390</v>
      </c>
      <c r="E58" s="125">
        <v>56</v>
      </c>
      <c r="F58" s="125" t="s">
        <v>138</v>
      </c>
      <c r="G58" s="125" t="s">
        <v>519</v>
      </c>
      <c r="H58" s="125" t="s">
        <v>520</v>
      </c>
      <c r="I58" s="125">
        <v>983742755</v>
      </c>
      <c r="J58" s="127">
        <v>32471</v>
      </c>
      <c r="K58" s="130"/>
      <c r="L58" s="12">
        <f t="shared" ca="1" si="1"/>
        <v>36</v>
      </c>
      <c r="M58" s="125" t="s">
        <v>84</v>
      </c>
      <c r="N58" s="125" t="s">
        <v>85</v>
      </c>
      <c r="O58" s="125" t="s">
        <v>90</v>
      </c>
      <c r="P58" s="125" t="s">
        <v>521</v>
      </c>
      <c r="Q58" s="125" t="s">
        <v>474</v>
      </c>
      <c r="R58" s="125">
        <v>85</v>
      </c>
      <c r="S58" s="125" t="s">
        <v>81</v>
      </c>
      <c r="T58" s="125" t="s">
        <v>97</v>
      </c>
      <c r="U58" s="125" t="s">
        <v>89</v>
      </c>
      <c r="V58" s="125" t="s">
        <v>83</v>
      </c>
      <c r="W58" s="124"/>
      <c r="X58" s="125" t="s">
        <v>138</v>
      </c>
      <c r="Y58" s="124"/>
      <c r="Z58" s="125" t="s">
        <v>230</v>
      </c>
      <c r="AA58" s="124"/>
      <c r="AB58" s="128" t="s">
        <v>522</v>
      </c>
    </row>
    <row r="59" spans="2:28" ht="14.4" x14ac:dyDescent="0.3">
      <c r="B59" s="40">
        <v>57</v>
      </c>
      <c r="C59" s="115" t="s">
        <v>337</v>
      </c>
      <c r="D59" s="149" t="s">
        <v>341</v>
      </c>
      <c r="E59" s="125">
        <v>57</v>
      </c>
      <c r="F59" s="130"/>
      <c r="G59" s="130"/>
      <c r="H59" s="130"/>
      <c r="I59" s="130"/>
      <c r="J59" s="130"/>
      <c r="K59" s="130"/>
      <c r="L59" s="12">
        <f t="shared" ca="1" si="1"/>
        <v>125</v>
      </c>
      <c r="M59" s="130"/>
      <c r="N59" s="130" t="s">
        <v>85</v>
      </c>
      <c r="O59" s="130"/>
      <c r="P59" s="130"/>
      <c r="Q59" s="130"/>
      <c r="R59" s="130"/>
      <c r="S59" s="130"/>
      <c r="T59" s="130"/>
      <c r="U59" s="130"/>
      <c r="V59" s="130"/>
      <c r="W59" s="124"/>
      <c r="X59" s="124"/>
      <c r="Y59" s="124"/>
      <c r="Z59" s="124"/>
      <c r="AA59" s="124"/>
      <c r="AB59" s="124"/>
    </row>
    <row r="60" spans="2:28" ht="14.4" x14ac:dyDescent="0.3">
      <c r="B60" s="40">
        <v>58</v>
      </c>
      <c r="C60" s="115" t="s">
        <v>334</v>
      </c>
      <c r="D60" s="149" t="s">
        <v>338</v>
      </c>
      <c r="E60" s="125">
        <v>58</v>
      </c>
      <c r="F60" s="130"/>
      <c r="G60" s="130"/>
      <c r="H60" s="130"/>
      <c r="I60" s="130"/>
      <c r="J60" s="130"/>
      <c r="K60" s="130"/>
      <c r="L60" s="12">
        <f t="shared" ca="1" si="1"/>
        <v>125</v>
      </c>
      <c r="M60" s="130"/>
      <c r="N60" s="130" t="s">
        <v>85</v>
      </c>
      <c r="O60" s="130"/>
      <c r="P60" s="130"/>
      <c r="Q60" s="130"/>
      <c r="R60" s="130"/>
      <c r="S60" s="130"/>
      <c r="T60" s="130"/>
      <c r="U60" s="130" t="s">
        <v>89</v>
      </c>
      <c r="V60" s="130"/>
      <c r="W60" s="124"/>
      <c r="X60" s="124"/>
      <c r="Y60" s="124"/>
      <c r="Z60" s="124"/>
      <c r="AA60" s="124"/>
      <c r="AB60" s="124"/>
    </row>
    <row r="61" spans="2:28" ht="14.4" x14ac:dyDescent="0.3">
      <c r="B61" s="40">
        <v>59</v>
      </c>
      <c r="C61" s="115" t="s">
        <v>335</v>
      </c>
      <c r="D61" s="149" t="s">
        <v>339</v>
      </c>
      <c r="E61" s="125">
        <v>59</v>
      </c>
      <c r="F61" s="130"/>
      <c r="G61" s="130"/>
      <c r="H61" s="130"/>
      <c r="I61" s="130"/>
      <c r="J61" s="130"/>
      <c r="K61" s="130"/>
      <c r="L61" s="12">
        <f t="shared" ca="1" si="1"/>
        <v>125</v>
      </c>
      <c r="M61" s="130"/>
      <c r="N61" s="130" t="s">
        <v>85</v>
      </c>
      <c r="O61" s="130"/>
      <c r="P61" s="130"/>
      <c r="Q61" s="130"/>
      <c r="R61" s="130"/>
      <c r="S61" s="130"/>
      <c r="T61" s="125" t="s">
        <v>97</v>
      </c>
      <c r="U61" s="130" t="s">
        <v>89</v>
      </c>
      <c r="V61" s="130"/>
      <c r="W61" s="124"/>
      <c r="X61" s="124"/>
      <c r="Y61" s="124"/>
      <c r="Z61" s="124"/>
      <c r="AA61" s="124"/>
      <c r="AB61" s="124"/>
    </row>
    <row r="62" spans="2:28" ht="14.4" x14ac:dyDescent="0.3">
      <c r="B62" s="40">
        <v>60</v>
      </c>
      <c r="C62" s="115" t="s">
        <v>336</v>
      </c>
      <c r="D62" s="149" t="s">
        <v>340</v>
      </c>
      <c r="E62" s="125">
        <v>60</v>
      </c>
      <c r="F62" s="130"/>
      <c r="G62" s="130"/>
      <c r="H62" s="130"/>
      <c r="I62" s="130"/>
      <c r="J62" s="130"/>
      <c r="K62" s="130"/>
      <c r="L62" s="12">
        <f t="shared" ca="1" si="1"/>
        <v>125</v>
      </c>
      <c r="M62" s="130"/>
      <c r="N62" s="130" t="s">
        <v>85</v>
      </c>
      <c r="O62" s="130"/>
      <c r="P62" s="130"/>
      <c r="Q62" s="130"/>
      <c r="R62" s="130"/>
      <c r="S62" s="130"/>
      <c r="T62" s="130"/>
      <c r="U62" s="130"/>
      <c r="V62" s="130"/>
      <c r="W62" s="124"/>
      <c r="X62" s="124"/>
      <c r="Y62" s="124"/>
      <c r="Z62" s="124"/>
      <c r="AA62" s="124"/>
      <c r="AB62" s="124"/>
    </row>
    <row r="63" spans="2:28" ht="14.4" x14ac:dyDescent="0.3">
      <c r="B63" s="40">
        <v>61</v>
      </c>
      <c r="C63" s="115" t="s">
        <v>530</v>
      </c>
      <c r="D63" s="148" t="s">
        <v>379</v>
      </c>
      <c r="E63" s="125">
        <v>61</v>
      </c>
      <c r="F63" s="131"/>
      <c r="G63" s="131"/>
      <c r="H63" s="131"/>
      <c r="I63" s="131"/>
      <c r="J63" s="131"/>
      <c r="K63" s="131"/>
      <c r="L63" s="12">
        <f t="shared" ca="1" si="1"/>
        <v>125</v>
      </c>
      <c r="M63" s="131"/>
      <c r="N63" s="131" t="s">
        <v>85</v>
      </c>
      <c r="O63" s="131"/>
      <c r="P63" s="131"/>
      <c r="Q63" s="131"/>
      <c r="R63" s="131"/>
      <c r="S63" s="131"/>
      <c r="T63" s="125" t="s">
        <v>97</v>
      </c>
      <c r="U63" s="131"/>
      <c r="V63" s="131"/>
      <c r="W63" s="129"/>
      <c r="X63" s="129"/>
      <c r="Y63" s="129"/>
      <c r="Z63" s="129"/>
      <c r="AA63" s="129"/>
      <c r="AB63" s="129"/>
    </row>
    <row r="64" spans="2:28" ht="14.4" x14ac:dyDescent="0.3">
      <c r="B64" s="40">
        <v>62</v>
      </c>
      <c r="C64" s="119" t="s">
        <v>397</v>
      </c>
      <c r="D64" s="143" t="s">
        <v>397</v>
      </c>
      <c r="E64" s="125">
        <v>62</v>
      </c>
      <c r="F64" s="130"/>
      <c r="G64" s="130"/>
      <c r="H64" s="130"/>
      <c r="I64" s="130"/>
      <c r="J64" s="130"/>
      <c r="K64" s="130"/>
      <c r="L64" s="12">
        <f t="shared" ca="1" si="1"/>
        <v>125</v>
      </c>
      <c r="M64" s="130"/>
      <c r="N64" s="130" t="s">
        <v>85</v>
      </c>
      <c r="O64" s="130"/>
      <c r="P64" s="130"/>
      <c r="Q64" s="130"/>
      <c r="R64" s="130"/>
      <c r="S64" s="130"/>
      <c r="T64" s="130"/>
      <c r="U64" s="130"/>
      <c r="V64" s="130"/>
      <c r="W64" s="124"/>
      <c r="X64" s="124"/>
      <c r="Y64" s="124"/>
      <c r="Z64" s="124"/>
      <c r="AA64" s="124"/>
      <c r="AB64" s="124"/>
    </row>
    <row r="65" spans="2:28" ht="14.4" x14ac:dyDescent="0.3">
      <c r="B65" s="40">
        <v>63</v>
      </c>
      <c r="C65" s="120" t="s">
        <v>398</v>
      </c>
      <c r="D65" s="145" t="s">
        <v>398</v>
      </c>
      <c r="E65" s="125">
        <v>63</v>
      </c>
      <c r="F65" s="130"/>
      <c r="G65" s="130"/>
      <c r="H65" s="130"/>
      <c r="I65" s="130"/>
      <c r="J65" s="130"/>
      <c r="K65" s="130"/>
      <c r="L65" s="12">
        <f t="shared" ca="1" si="1"/>
        <v>125</v>
      </c>
      <c r="M65" s="130"/>
      <c r="N65" s="130" t="s">
        <v>85</v>
      </c>
      <c r="O65" s="130"/>
      <c r="P65" s="130"/>
      <c r="Q65" s="130"/>
      <c r="R65" s="130"/>
      <c r="S65" s="130"/>
      <c r="T65" s="130"/>
      <c r="U65" s="130"/>
      <c r="V65" s="130"/>
      <c r="W65" s="124"/>
      <c r="X65" s="124"/>
      <c r="Y65" s="124"/>
      <c r="Z65" s="124"/>
      <c r="AA65" s="124"/>
      <c r="AB65" s="124"/>
    </row>
    <row r="66" spans="2:28" ht="14.4" x14ac:dyDescent="0.3">
      <c r="B66" s="40">
        <v>64</v>
      </c>
      <c r="C66" s="120" t="s">
        <v>399</v>
      </c>
      <c r="D66" s="145" t="s">
        <v>399</v>
      </c>
      <c r="E66" s="125">
        <v>64</v>
      </c>
      <c r="F66" s="130"/>
      <c r="G66" s="130"/>
      <c r="H66" s="130"/>
      <c r="I66" s="130"/>
      <c r="J66" s="130"/>
      <c r="K66" s="130"/>
      <c r="L66" s="12">
        <f t="shared" ref="L66:L94" ca="1" si="2">DATEDIF(J66,TODAY(),"Y")</f>
        <v>125</v>
      </c>
      <c r="M66" s="130"/>
      <c r="N66" s="130" t="s">
        <v>85</v>
      </c>
      <c r="O66" s="130"/>
      <c r="P66" s="130"/>
      <c r="Q66" s="130"/>
      <c r="R66" s="130"/>
      <c r="S66" s="130"/>
      <c r="T66" s="130"/>
      <c r="U66" s="130"/>
      <c r="V66" s="130"/>
      <c r="W66" s="124"/>
      <c r="X66" s="124"/>
      <c r="Y66" s="124"/>
      <c r="Z66" s="124"/>
      <c r="AA66" s="124"/>
      <c r="AB66" s="124"/>
    </row>
    <row r="67" spans="2:28" ht="14.4" x14ac:dyDescent="0.3">
      <c r="B67" s="40">
        <v>65</v>
      </c>
      <c r="C67" s="119" t="s">
        <v>420</v>
      </c>
      <c r="D67" s="143" t="s">
        <v>420</v>
      </c>
      <c r="E67" s="125">
        <v>65</v>
      </c>
      <c r="F67" s="130"/>
      <c r="G67" s="130"/>
      <c r="H67" s="130"/>
      <c r="I67" s="130"/>
      <c r="J67" s="130"/>
      <c r="K67" s="130"/>
      <c r="L67" s="12">
        <f t="shared" ca="1" si="2"/>
        <v>125</v>
      </c>
      <c r="M67" s="130"/>
      <c r="N67" s="130" t="s">
        <v>85</v>
      </c>
      <c r="O67" s="130"/>
      <c r="P67" s="130"/>
      <c r="Q67" s="130"/>
      <c r="R67" s="130"/>
      <c r="S67" s="130"/>
      <c r="T67" s="130"/>
      <c r="U67" s="130"/>
      <c r="V67" s="130"/>
      <c r="W67" s="124"/>
      <c r="X67" s="124"/>
      <c r="Y67" s="124"/>
      <c r="Z67" s="124"/>
      <c r="AA67" s="124"/>
      <c r="AB67" s="124"/>
    </row>
    <row r="68" spans="2:28" ht="14.4" x14ac:dyDescent="0.3">
      <c r="B68" s="40">
        <v>66</v>
      </c>
      <c r="C68" s="116" t="s">
        <v>421</v>
      </c>
      <c r="D68" s="146" t="s">
        <v>421</v>
      </c>
      <c r="E68" s="125">
        <v>66</v>
      </c>
      <c r="F68" s="130"/>
      <c r="G68" s="130"/>
      <c r="H68" s="130"/>
      <c r="I68" s="130"/>
      <c r="J68" s="130"/>
      <c r="K68" s="130"/>
      <c r="L68" s="12">
        <f t="shared" ca="1" si="2"/>
        <v>125</v>
      </c>
      <c r="M68" s="130"/>
      <c r="N68" s="130" t="s">
        <v>85</v>
      </c>
      <c r="O68" s="130"/>
      <c r="P68" s="130"/>
      <c r="Q68" s="130"/>
      <c r="R68" s="130"/>
      <c r="S68" s="130"/>
      <c r="T68" s="130"/>
      <c r="U68" s="130"/>
      <c r="V68" s="130"/>
      <c r="W68" s="124"/>
      <c r="X68" s="124"/>
      <c r="Y68" s="124"/>
      <c r="Z68" s="124"/>
      <c r="AA68" s="124"/>
      <c r="AB68" s="124"/>
    </row>
    <row r="69" spans="2:28" ht="14.4" x14ac:dyDescent="0.3">
      <c r="B69" s="40">
        <v>67</v>
      </c>
      <c r="C69" s="115" t="s">
        <v>425</v>
      </c>
      <c r="D69" s="144" t="s">
        <v>425</v>
      </c>
      <c r="E69" s="125">
        <v>67</v>
      </c>
      <c r="F69" s="130"/>
      <c r="G69" s="130"/>
      <c r="H69" s="130"/>
      <c r="I69" s="130"/>
      <c r="J69" s="130"/>
      <c r="K69" s="130"/>
      <c r="L69" s="12">
        <f t="shared" ca="1" si="2"/>
        <v>125</v>
      </c>
      <c r="M69" s="130"/>
      <c r="N69" s="130" t="s">
        <v>85</v>
      </c>
      <c r="O69" s="130"/>
      <c r="P69" s="130"/>
      <c r="Q69" s="130"/>
      <c r="R69" s="130"/>
      <c r="S69" s="130"/>
      <c r="T69" s="130"/>
      <c r="U69" s="130"/>
      <c r="V69" s="130"/>
      <c r="W69" s="124"/>
      <c r="X69" s="124"/>
      <c r="Y69" s="124"/>
      <c r="Z69" s="124"/>
      <c r="AA69" s="124"/>
      <c r="AB69" s="124"/>
    </row>
    <row r="70" spans="2:28" ht="14.4" x14ac:dyDescent="0.3">
      <c r="B70" s="40">
        <v>68</v>
      </c>
      <c r="C70" s="115" t="s">
        <v>436</v>
      </c>
      <c r="D70" s="144" t="s">
        <v>436</v>
      </c>
      <c r="E70" s="125">
        <v>68</v>
      </c>
      <c r="F70" s="130"/>
      <c r="G70" s="130"/>
      <c r="H70" s="130"/>
      <c r="I70" s="130"/>
      <c r="J70" s="130"/>
      <c r="K70" s="130"/>
      <c r="L70" s="12">
        <f t="shared" ca="1" si="2"/>
        <v>125</v>
      </c>
      <c r="M70" s="130"/>
      <c r="N70" s="130" t="s">
        <v>85</v>
      </c>
      <c r="O70" s="130"/>
      <c r="P70" s="130"/>
      <c r="Q70" s="130"/>
      <c r="R70" s="130"/>
      <c r="S70" s="130"/>
      <c r="T70" s="130"/>
      <c r="U70" s="130"/>
      <c r="V70" s="130"/>
      <c r="W70" s="124"/>
      <c r="X70" s="124"/>
      <c r="Y70" s="124"/>
      <c r="Z70" s="124"/>
      <c r="AA70" s="124"/>
      <c r="AB70" s="124"/>
    </row>
    <row r="71" spans="2:28" ht="14.4" x14ac:dyDescent="0.3">
      <c r="B71" s="40">
        <v>69</v>
      </c>
      <c r="C71" s="115" t="s">
        <v>56</v>
      </c>
      <c r="D71" s="149" t="s">
        <v>56</v>
      </c>
      <c r="E71" s="125">
        <v>69</v>
      </c>
      <c r="F71" s="125" t="s">
        <v>136</v>
      </c>
      <c r="G71" s="125" t="s">
        <v>523</v>
      </c>
      <c r="H71" s="130"/>
      <c r="I71" s="125">
        <v>986741150</v>
      </c>
      <c r="J71" s="127">
        <v>32499</v>
      </c>
      <c r="K71" s="127">
        <v>46013</v>
      </c>
      <c r="L71" s="12">
        <f t="shared" ca="1" si="2"/>
        <v>36</v>
      </c>
      <c r="M71" s="125" t="s">
        <v>84</v>
      </c>
      <c r="N71" s="125" t="s">
        <v>85</v>
      </c>
      <c r="O71" s="125" t="s">
        <v>115</v>
      </c>
      <c r="P71" s="125" t="s">
        <v>524</v>
      </c>
      <c r="Q71" s="125">
        <v>1.8</v>
      </c>
      <c r="R71" s="125">
        <v>78</v>
      </c>
      <c r="S71" s="125" t="s">
        <v>103</v>
      </c>
      <c r="T71" s="125" t="s">
        <v>91</v>
      </c>
      <c r="U71" s="132" t="s">
        <v>532</v>
      </c>
      <c r="V71" s="125" t="s">
        <v>83</v>
      </c>
      <c r="W71" s="125">
        <v>9</v>
      </c>
      <c r="X71" s="125" t="s">
        <v>136</v>
      </c>
      <c r="Y71" s="125">
        <v>9</v>
      </c>
      <c r="Z71" s="125" t="s">
        <v>56</v>
      </c>
      <c r="AA71" s="125" t="s">
        <v>525</v>
      </c>
      <c r="AB71" s="124"/>
    </row>
    <row r="72" spans="2:28" ht="14.4" x14ac:dyDescent="0.3">
      <c r="B72" s="40">
        <v>70</v>
      </c>
      <c r="C72" s="115" t="s">
        <v>392</v>
      </c>
      <c r="D72" s="10" t="s">
        <v>392</v>
      </c>
      <c r="E72" s="125">
        <v>70</v>
      </c>
      <c r="F72" s="130"/>
      <c r="G72" s="130"/>
      <c r="H72" s="130"/>
      <c r="I72" s="130"/>
      <c r="J72" s="130"/>
      <c r="K72" s="130"/>
      <c r="L72" s="12">
        <f t="shared" ca="1" si="2"/>
        <v>125</v>
      </c>
      <c r="M72" s="130"/>
      <c r="N72" s="130" t="s">
        <v>85</v>
      </c>
      <c r="O72" s="130"/>
      <c r="P72" s="130"/>
      <c r="Q72" s="130"/>
      <c r="R72" s="130"/>
      <c r="S72" s="130"/>
      <c r="T72" s="130"/>
      <c r="U72" s="130"/>
      <c r="V72" s="130"/>
      <c r="W72" s="124"/>
      <c r="X72" s="124"/>
      <c r="Y72" s="124"/>
      <c r="Z72" s="124"/>
      <c r="AA72" s="124"/>
      <c r="AB72" s="124"/>
    </row>
    <row r="73" spans="2:28" ht="14.4" x14ac:dyDescent="0.3">
      <c r="B73" s="40">
        <v>71</v>
      </c>
      <c r="C73" s="115" t="s">
        <v>437</v>
      </c>
      <c r="D73" s="10" t="s">
        <v>437</v>
      </c>
      <c r="E73" s="125">
        <v>71</v>
      </c>
      <c r="F73" s="130"/>
      <c r="G73" s="130"/>
      <c r="H73" s="130"/>
      <c r="I73" s="130"/>
      <c r="J73" s="130"/>
      <c r="K73" s="130"/>
      <c r="L73" s="12">
        <f t="shared" ca="1" si="2"/>
        <v>125</v>
      </c>
      <c r="M73" s="130"/>
      <c r="N73" s="130" t="s">
        <v>85</v>
      </c>
      <c r="O73" s="130"/>
      <c r="P73" s="130"/>
      <c r="Q73" s="130"/>
      <c r="R73" s="130"/>
      <c r="S73" s="130"/>
      <c r="T73" s="130"/>
      <c r="U73" s="130"/>
      <c r="V73" s="130"/>
      <c r="W73" s="124"/>
      <c r="X73" s="124"/>
      <c r="Y73" s="124"/>
      <c r="Z73" s="124"/>
      <c r="AA73" s="124"/>
      <c r="AB73" s="124"/>
    </row>
    <row r="74" spans="2:28" ht="14.4" x14ac:dyDescent="0.3">
      <c r="B74" s="40">
        <v>72</v>
      </c>
      <c r="C74" s="118" t="s">
        <v>450</v>
      </c>
      <c r="D74" s="24" t="s">
        <v>450</v>
      </c>
      <c r="E74" s="125">
        <v>72</v>
      </c>
      <c r="F74" s="130"/>
      <c r="G74" s="130"/>
      <c r="H74" s="130"/>
      <c r="I74" s="130"/>
      <c r="J74" s="130"/>
      <c r="K74" s="130"/>
      <c r="L74" s="12">
        <f t="shared" ca="1" si="2"/>
        <v>125</v>
      </c>
      <c r="M74" s="130"/>
      <c r="N74" s="130" t="s">
        <v>85</v>
      </c>
      <c r="O74" s="130"/>
      <c r="P74" s="130"/>
      <c r="Q74" s="130"/>
      <c r="R74" s="130"/>
      <c r="S74" s="130"/>
      <c r="T74" s="130"/>
      <c r="U74" s="130"/>
      <c r="V74" s="130"/>
      <c r="W74" s="124"/>
      <c r="X74" s="124"/>
      <c r="Y74" s="124"/>
      <c r="Z74" s="124"/>
      <c r="AA74" s="124"/>
      <c r="AB74" s="124"/>
    </row>
    <row r="75" spans="2:28" ht="14.4" x14ac:dyDescent="0.3">
      <c r="B75" s="40">
        <v>73</v>
      </c>
      <c r="C75" s="115" t="s">
        <v>454</v>
      </c>
      <c r="D75" s="10" t="s">
        <v>454</v>
      </c>
      <c r="E75" s="125">
        <v>73</v>
      </c>
      <c r="F75" s="130"/>
      <c r="G75" s="130"/>
      <c r="H75" s="130"/>
      <c r="I75" s="130"/>
      <c r="J75" s="130"/>
      <c r="K75" s="130"/>
      <c r="L75" s="12">
        <f t="shared" ca="1" si="2"/>
        <v>125</v>
      </c>
      <c r="M75" s="130"/>
      <c r="N75" s="130" t="s">
        <v>85</v>
      </c>
      <c r="O75" s="130"/>
      <c r="P75" s="130"/>
      <c r="Q75" s="130"/>
      <c r="R75" s="130"/>
      <c r="S75" s="130"/>
      <c r="T75" s="130"/>
      <c r="U75" s="130"/>
      <c r="V75" s="130"/>
      <c r="W75" s="124"/>
      <c r="X75" s="124"/>
      <c r="Y75" s="124"/>
      <c r="Z75" s="124"/>
      <c r="AA75" s="124"/>
      <c r="AB75" s="124"/>
    </row>
    <row r="76" spans="2:28" ht="14.4" x14ac:dyDescent="0.3">
      <c r="B76" s="40">
        <v>74</v>
      </c>
      <c r="C76" s="118" t="s">
        <v>455</v>
      </c>
      <c r="D76" s="24" t="s">
        <v>455</v>
      </c>
      <c r="E76" s="125">
        <v>74</v>
      </c>
      <c r="F76" s="130"/>
      <c r="G76" s="130"/>
      <c r="H76" s="130"/>
      <c r="I76" s="130"/>
      <c r="J76" s="130"/>
      <c r="K76" s="130"/>
      <c r="L76" s="12">
        <f t="shared" ca="1" si="2"/>
        <v>125</v>
      </c>
      <c r="M76" s="130"/>
      <c r="N76" s="130" t="s">
        <v>85</v>
      </c>
      <c r="O76" s="130"/>
      <c r="P76" s="130"/>
      <c r="Q76" s="130"/>
      <c r="R76" s="130"/>
      <c r="S76" s="130"/>
      <c r="T76" s="130"/>
      <c r="U76" s="130"/>
      <c r="V76" s="130"/>
      <c r="W76" s="124"/>
      <c r="X76" s="124"/>
      <c r="Y76" s="124"/>
      <c r="Z76" s="124"/>
      <c r="AA76" s="124"/>
      <c r="AB76" s="124"/>
    </row>
    <row r="77" spans="2:28" ht="14.4" x14ac:dyDescent="0.3">
      <c r="B77" s="40">
        <v>75</v>
      </c>
      <c r="C77" s="118" t="s">
        <v>531</v>
      </c>
      <c r="D77" s="24" t="s">
        <v>531</v>
      </c>
      <c r="E77" s="125">
        <v>75</v>
      </c>
      <c r="F77" s="130"/>
      <c r="G77" s="130"/>
      <c r="H77" s="130"/>
      <c r="I77" s="130"/>
      <c r="J77" s="130"/>
      <c r="K77" s="130"/>
      <c r="L77" s="12">
        <f t="shared" ca="1" si="2"/>
        <v>125</v>
      </c>
      <c r="M77" s="130"/>
      <c r="N77" s="130" t="s">
        <v>85</v>
      </c>
      <c r="O77" s="130"/>
      <c r="P77" s="130"/>
      <c r="Q77" s="130"/>
      <c r="R77" s="130"/>
      <c r="S77" s="130"/>
      <c r="T77" s="130"/>
      <c r="U77" s="130"/>
      <c r="V77" s="130"/>
      <c r="W77" s="124"/>
      <c r="X77" s="124"/>
      <c r="Y77" s="124"/>
      <c r="Z77" s="124"/>
      <c r="AA77" s="124"/>
      <c r="AB77" s="124"/>
    </row>
    <row r="78" spans="2:28" ht="14.4" x14ac:dyDescent="0.3">
      <c r="B78" s="40">
        <v>76</v>
      </c>
      <c r="C78" s="118" t="s">
        <v>559</v>
      </c>
      <c r="D78" s="130" t="s">
        <v>559</v>
      </c>
      <c r="E78" s="125">
        <v>76</v>
      </c>
      <c r="F78" s="130"/>
      <c r="G78" s="130"/>
      <c r="H78" s="130"/>
      <c r="I78" s="130"/>
      <c r="J78" s="130"/>
      <c r="K78" s="130"/>
      <c r="L78" s="12">
        <f t="shared" ca="1" si="2"/>
        <v>125</v>
      </c>
      <c r="M78" s="130"/>
      <c r="N78" s="130"/>
      <c r="O78" s="130"/>
      <c r="P78" s="130"/>
      <c r="Q78" s="130"/>
      <c r="R78" s="130"/>
      <c r="S78" s="130"/>
      <c r="T78" s="130"/>
      <c r="U78" s="130"/>
      <c r="V78" s="130"/>
      <c r="W78" s="124"/>
      <c r="X78" s="124"/>
      <c r="Y78" s="124"/>
      <c r="Z78" s="124"/>
      <c r="AA78" s="124"/>
      <c r="AB78" s="124"/>
    </row>
    <row r="79" spans="2:28" ht="14.4" x14ac:dyDescent="0.3">
      <c r="B79" s="40">
        <v>77</v>
      </c>
      <c r="C79" s="118" t="s">
        <v>620</v>
      </c>
      <c r="D79" s="130" t="s">
        <v>620</v>
      </c>
      <c r="E79" s="125">
        <v>77</v>
      </c>
      <c r="F79" s="130"/>
      <c r="G79" s="130"/>
      <c r="H79" s="130"/>
      <c r="I79" s="130"/>
      <c r="J79" s="130"/>
      <c r="K79" s="130"/>
      <c r="L79" s="12">
        <f t="shared" ca="1" si="2"/>
        <v>125</v>
      </c>
      <c r="M79" s="130"/>
      <c r="N79" s="130"/>
      <c r="O79" s="130"/>
      <c r="P79" s="130"/>
      <c r="Q79" s="130"/>
      <c r="R79" s="130"/>
      <c r="S79" s="130"/>
      <c r="T79" s="130"/>
      <c r="U79" s="130"/>
      <c r="V79" s="130"/>
      <c r="W79" s="124"/>
      <c r="X79" s="124"/>
      <c r="Y79" s="124"/>
      <c r="Z79" s="124"/>
      <c r="AA79" s="124"/>
      <c r="AB79" s="124"/>
    </row>
    <row r="80" spans="2:28" x14ac:dyDescent="0.3">
      <c r="B80" s="40">
        <v>78</v>
      </c>
      <c r="C80" s="25" t="s">
        <v>621</v>
      </c>
      <c r="D80" s="122" t="s">
        <v>621</v>
      </c>
      <c r="E80" s="123">
        <v>78</v>
      </c>
      <c r="F80" s="123"/>
      <c r="G80" s="123"/>
      <c r="H80" s="123"/>
      <c r="I80" s="123"/>
      <c r="J80" s="123"/>
      <c r="K80" s="123"/>
      <c r="L80" s="12">
        <f t="shared" ca="1" si="2"/>
        <v>125</v>
      </c>
      <c r="M80" s="123"/>
      <c r="N80" s="123"/>
      <c r="O80" s="123"/>
      <c r="P80" s="123"/>
      <c r="Q80" s="123"/>
      <c r="R80" s="123"/>
      <c r="S80" s="123"/>
      <c r="T80" s="123"/>
      <c r="U80" s="123"/>
      <c r="V80" s="123"/>
      <c r="W80" s="123"/>
      <c r="X80" s="123"/>
      <c r="Y80" s="123"/>
      <c r="Z80" s="123"/>
      <c r="AA80" s="123"/>
      <c r="AB80" s="123"/>
    </row>
    <row r="81" spans="2:28" x14ac:dyDescent="0.3">
      <c r="B81" s="40"/>
      <c r="C81" s="25" t="s">
        <v>570</v>
      </c>
      <c r="D81" s="122" t="s">
        <v>570</v>
      </c>
      <c r="E81" s="123">
        <v>79</v>
      </c>
      <c r="F81" s="123"/>
      <c r="G81" s="123"/>
      <c r="H81" s="123"/>
      <c r="I81" s="123"/>
      <c r="J81" s="123"/>
      <c r="K81" s="123"/>
      <c r="L81" s="12"/>
      <c r="M81" s="123"/>
      <c r="N81" s="123"/>
      <c r="O81" s="123"/>
      <c r="P81" s="123"/>
      <c r="Q81" s="123"/>
      <c r="R81" s="123"/>
      <c r="S81" s="123"/>
      <c r="T81" s="123"/>
      <c r="U81" s="123"/>
      <c r="V81" s="123"/>
      <c r="W81" s="123"/>
      <c r="X81" s="123"/>
      <c r="Y81" s="123"/>
      <c r="Z81" s="123"/>
      <c r="AA81" s="123"/>
      <c r="AB81" s="123"/>
    </row>
    <row r="82" spans="2:28" x14ac:dyDescent="0.3">
      <c r="B82" s="40"/>
      <c r="C82" s="25" t="s">
        <v>571</v>
      </c>
      <c r="D82" s="122" t="s">
        <v>571</v>
      </c>
      <c r="E82" s="123">
        <v>80</v>
      </c>
      <c r="F82" s="123"/>
      <c r="G82" s="123"/>
      <c r="H82" s="123"/>
      <c r="I82" s="123"/>
      <c r="J82" s="123"/>
      <c r="K82" s="123"/>
      <c r="L82" s="12"/>
      <c r="M82" s="123"/>
      <c r="N82" s="123"/>
      <c r="O82" s="123"/>
      <c r="P82" s="123"/>
      <c r="Q82" s="123"/>
      <c r="R82" s="123"/>
      <c r="S82" s="123"/>
      <c r="T82" s="123"/>
      <c r="U82" s="123"/>
      <c r="V82" s="123"/>
      <c r="W82" s="123"/>
      <c r="X82" s="123"/>
      <c r="Y82" s="123"/>
      <c r="Z82" s="123"/>
      <c r="AA82" s="123"/>
      <c r="AB82" s="123"/>
    </row>
    <row r="83" spans="2:28" x14ac:dyDescent="0.3">
      <c r="B83" s="40"/>
      <c r="C83" s="25" t="s">
        <v>573</v>
      </c>
      <c r="D83" s="122" t="s">
        <v>573</v>
      </c>
      <c r="E83" s="123">
        <v>81</v>
      </c>
      <c r="F83" s="123"/>
      <c r="G83" s="123"/>
      <c r="H83" s="123"/>
      <c r="I83" s="123"/>
      <c r="J83" s="123"/>
      <c r="K83" s="123"/>
      <c r="L83" s="12"/>
      <c r="M83" s="123"/>
      <c r="N83" s="123"/>
      <c r="O83" s="123"/>
      <c r="P83" s="123"/>
      <c r="Q83" s="123"/>
      <c r="R83" s="123"/>
      <c r="S83" s="123"/>
      <c r="T83" s="123"/>
      <c r="U83" s="123"/>
      <c r="V83" s="123"/>
      <c r="W83" s="123"/>
      <c r="X83" s="123"/>
      <c r="Y83" s="123"/>
      <c r="Z83" s="123"/>
      <c r="AA83" s="123"/>
      <c r="AB83" s="123"/>
    </row>
    <row r="84" spans="2:28" x14ac:dyDescent="0.3">
      <c r="B84" s="40"/>
      <c r="C84" s="25" t="s">
        <v>604</v>
      </c>
      <c r="D84" s="122" t="s">
        <v>604</v>
      </c>
      <c r="E84" s="123">
        <v>82</v>
      </c>
      <c r="F84" s="123"/>
      <c r="G84" s="123"/>
      <c r="H84" s="123"/>
      <c r="I84" s="123"/>
      <c r="J84" s="123"/>
      <c r="K84" s="123"/>
      <c r="L84" s="12"/>
      <c r="M84" s="123"/>
      <c r="N84" s="123"/>
      <c r="O84" s="123"/>
      <c r="P84" s="123"/>
      <c r="Q84" s="123"/>
      <c r="R84" s="123"/>
      <c r="S84" s="123"/>
      <c r="T84" s="123"/>
      <c r="U84" s="123"/>
      <c r="V84" s="123"/>
      <c r="W84" s="123"/>
      <c r="X84" s="123"/>
      <c r="Y84" s="123"/>
      <c r="Z84" s="123"/>
      <c r="AA84" s="123"/>
      <c r="AB84" s="123"/>
    </row>
    <row r="85" spans="2:28" x14ac:dyDescent="0.3">
      <c r="B85" s="40"/>
      <c r="C85" s="25" t="s">
        <v>576</v>
      </c>
      <c r="D85" s="122" t="s">
        <v>576</v>
      </c>
      <c r="E85" s="123">
        <v>83</v>
      </c>
      <c r="F85" s="123"/>
      <c r="G85" s="123"/>
      <c r="H85" s="123"/>
      <c r="I85" s="123"/>
      <c r="J85" s="123"/>
      <c r="K85" s="123"/>
      <c r="L85" s="12"/>
      <c r="M85" s="123"/>
      <c r="N85" s="123"/>
      <c r="O85" s="123"/>
      <c r="P85" s="123"/>
      <c r="Q85" s="123"/>
      <c r="R85" s="123"/>
      <c r="S85" s="123"/>
      <c r="T85" s="123"/>
      <c r="U85" s="123"/>
      <c r="V85" s="123"/>
      <c r="W85" s="123"/>
      <c r="X85" s="123"/>
      <c r="Y85" s="123"/>
      <c r="Z85" s="123"/>
      <c r="AA85" s="123"/>
      <c r="AB85" s="123"/>
    </row>
    <row r="86" spans="2:28" x14ac:dyDescent="0.3">
      <c r="B86" s="40"/>
      <c r="C86" s="25" t="s">
        <v>314</v>
      </c>
      <c r="D86" s="122" t="s">
        <v>314</v>
      </c>
      <c r="E86" s="123">
        <v>84</v>
      </c>
      <c r="F86" s="123"/>
      <c r="G86" s="123"/>
      <c r="H86" s="123"/>
      <c r="I86" s="123"/>
      <c r="J86" s="123"/>
      <c r="K86" s="123"/>
      <c r="L86" s="12"/>
      <c r="M86" s="123"/>
      <c r="N86" s="123"/>
      <c r="O86" s="123"/>
      <c r="P86" s="123"/>
      <c r="Q86" s="123"/>
      <c r="R86" s="123"/>
      <c r="S86" s="123"/>
      <c r="T86" s="123"/>
      <c r="U86" s="123"/>
      <c r="V86" s="123"/>
      <c r="W86" s="123"/>
      <c r="X86" s="123"/>
      <c r="Y86" s="123"/>
      <c r="Z86" s="123"/>
      <c r="AA86" s="123"/>
      <c r="AB86" s="123"/>
    </row>
    <row r="87" spans="2:28" x14ac:dyDescent="0.3">
      <c r="B87" s="40"/>
      <c r="C87" s="25" t="s">
        <v>589</v>
      </c>
      <c r="D87" s="122" t="s">
        <v>589</v>
      </c>
      <c r="E87" s="123">
        <v>85</v>
      </c>
      <c r="F87" s="123"/>
      <c r="G87" s="123"/>
      <c r="H87" s="123"/>
      <c r="I87" s="123"/>
      <c r="J87" s="123"/>
      <c r="K87" s="123"/>
      <c r="L87" s="12"/>
      <c r="M87" s="123"/>
      <c r="N87" s="123"/>
      <c r="O87" s="123"/>
      <c r="P87" s="123"/>
      <c r="Q87" s="123"/>
      <c r="R87" s="123"/>
      <c r="S87" s="123"/>
      <c r="T87" s="123"/>
      <c r="U87" s="123"/>
      <c r="V87" s="123"/>
      <c r="W87" s="123"/>
      <c r="X87" s="123"/>
      <c r="Y87" s="123"/>
      <c r="Z87" s="123"/>
      <c r="AA87" s="123"/>
      <c r="AB87" s="123"/>
    </row>
    <row r="88" spans="2:28" x14ac:dyDescent="0.3">
      <c r="B88" s="40"/>
      <c r="C88" s="25" t="s">
        <v>590</v>
      </c>
      <c r="D88" s="122" t="s">
        <v>590</v>
      </c>
      <c r="E88" s="123">
        <v>86</v>
      </c>
      <c r="F88" s="123"/>
      <c r="G88" s="123"/>
      <c r="H88" s="123"/>
      <c r="I88" s="123"/>
      <c r="J88" s="123"/>
      <c r="K88" s="123"/>
      <c r="L88" s="12"/>
      <c r="M88" s="123"/>
      <c r="N88" s="123"/>
      <c r="O88" s="123"/>
      <c r="P88" s="123"/>
      <c r="Q88" s="123"/>
      <c r="R88" s="123"/>
      <c r="S88" s="123"/>
      <c r="T88" s="123"/>
      <c r="U88" s="123"/>
      <c r="V88" s="123"/>
      <c r="W88" s="123"/>
      <c r="X88" s="123"/>
      <c r="Y88" s="123"/>
      <c r="Z88" s="123"/>
      <c r="AA88" s="123"/>
      <c r="AB88" s="123"/>
    </row>
    <row r="89" spans="2:28" x14ac:dyDescent="0.3">
      <c r="B89" s="40"/>
      <c r="C89" s="25" t="s">
        <v>602</v>
      </c>
      <c r="D89" s="122" t="s">
        <v>602</v>
      </c>
      <c r="E89" s="123">
        <v>87</v>
      </c>
      <c r="F89" s="123"/>
      <c r="G89" s="123"/>
      <c r="H89" s="123"/>
      <c r="I89" s="123"/>
      <c r="J89" s="123"/>
      <c r="K89" s="123"/>
      <c r="L89" s="12"/>
      <c r="M89" s="123"/>
      <c r="N89" s="123"/>
      <c r="O89" s="123"/>
      <c r="P89" s="123"/>
      <c r="Q89" s="123"/>
      <c r="R89" s="123"/>
      <c r="S89" s="123"/>
      <c r="T89" s="123"/>
      <c r="U89" s="123"/>
      <c r="V89" s="123"/>
      <c r="W89" s="123"/>
      <c r="X89" s="123"/>
      <c r="Y89" s="123"/>
      <c r="Z89" s="123"/>
      <c r="AA89" s="123"/>
      <c r="AB89" s="123"/>
    </row>
    <row r="90" spans="2:28" x14ac:dyDescent="0.3">
      <c r="B90" s="40"/>
      <c r="C90" s="25" t="s">
        <v>425</v>
      </c>
      <c r="D90" s="122" t="s">
        <v>425</v>
      </c>
      <c r="E90" s="123">
        <v>88</v>
      </c>
      <c r="F90" s="123"/>
      <c r="G90" s="123"/>
      <c r="H90" s="123"/>
      <c r="I90" s="123"/>
      <c r="J90" s="123"/>
      <c r="K90" s="123"/>
      <c r="L90" s="12"/>
      <c r="M90" s="123"/>
      <c r="N90" s="123"/>
      <c r="O90" s="123"/>
      <c r="P90" s="123"/>
      <c r="Q90" s="123"/>
      <c r="R90" s="123"/>
      <c r="S90" s="123"/>
      <c r="T90" s="123"/>
      <c r="U90" s="123"/>
      <c r="V90" s="123"/>
      <c r="W90" s="123"/>
      <c r="X90" s="123"/>
      <c r="Y90" s="123"/>
      <c r="Z90" s="123"/>
      <c r="AA90" s="123"/>
      <c r="AB90" s="123"/>
    </row>
    <row r="91" spans="2:28" x14ac:dyDescent="0.3">
      <c r="B91" s="40"/>
      <c r="C91" s="25" t="s">
        <v>607</v>
      </c>
      <c r="D91" s="122" t="s">
        <v>607</v>
      </c>
      <c r="E91" s="123">
        <v>89</v>
      </c>
      <c r="F91" s="123"/>
      <c r="G91" s="123"/>
      <c r="H91" s="123"/>
      <c r="I91" s="123"/>
      <c r="J91" s="123"/>
      <c r="K91" s="123"/>
      <c r="L91" s="12"/>
      <c r="M91" s="123"/>
      <c r="N91" s="123"/>
      <c r="O91" s="123"/>
      <c r="P91" s="123"/>
      <c r="Q91" s="123"/>
      <c r="R91" s="123"/>
      <c r="S91" s="123"/>
      <c r="T91" s="123"/>
      <c r="U91" s="123"/>
      <c r="V91" s="123"/>
      <c r="W91" s="123"/>
      <c r="X91" s="123"/>
      <c r="Y91" s="123"/>
      <c r="Z91" s="123"/>
      <c r="AA91" s="123"/>
      <c r="AB91" s="123"/>
    </row>
    <row r="92" spans="2:28" x14ac:dyDescent="0.3">
      <c r="B92" s="40"/>
      <c r="C92" s="25" t="s">
        <v>608</v>
      </c>
      <c r="D92" s="122" t="s">
        <v>608</v>
      </c>
      <c r="E92" s="123">
        <v>90</v>
      </c>
      <c r="F92" s="123"/>
      <c r="G92" s="123"/>
      <c r="H92" s="123"/>
      <c r="I92" s="123"/>
      <c r="J92" s="123"/>
      <c r="K92" s="123"/>
      <c r="L92" s="12"/>
      <c r="M92" s="123"/>
      <c r="N92" s="123"/>
      <c r="O92" s="123"/>
      <c r="P92" s="123"/>
      <c r="Q92" s="123"/>
      <c r="R92" s="123"/>
      <c r="S92" s="123"/>
      <c r="T92" s="123"/>
      <c r="U92" s="123"/>
      <c r="V92" s="123"/>
      <c r="W92" s="123"/>
      <c r="X92" s="123"/>
      <c r="Y92" s="123"/>
      <c r="Z92" s="123"/>
      <c r="AA92" s="123"/>
      <c r="AB92" s="123"/>
    </row>
    <row r="93" spans="2:28" x14ac:dyDescent="0.3">
      <c r="B93" s="40"/>
      <c r="C93" s="25" t="s">
        <v>622</v>
      </c>
      <c r="D93" s="122" t="s">
        <v>622</v>
      </c>
      <c r="E93" s="123">
        <v>91</v>
      </c>
      <c r="F93" s="123"/>
      <c r="G93" s="123"/>
      <c r="H93" s="123"/>
      <c r="I93" s="123"/>
      <c r="J93" s="123"/>
      <c r="K93" s="123"/>
      <c r="L93" s="12"/>
      <c r="M93" s="123"/>
      <c r="N93" s="123"/>
      <c r="O93" s="123"/>
      <c r="P93" s="123"/>
      <c r="Q93" s="123"/>
      <c r="R93" s="123"/>
      <c r="S93" s="123"/>
      <c r="T93" s="123"/>
      <c r="U93" s="123"/>
      <c r="V93" s="123"/>
      <c r="W93" s="123"/>
      <c r="X93" s="123"/>
      <c r="Y93" s="123"/>
      <c r="Z93" s="123"/>
      <c r="AA93" s="123"/>
      <c r="AB93" s="123"/>
    </row>
    <row r="94" spans="2:28" x14ac:dyDescent="0.3">
      <c r="B94" s="40">
        <v>79</v>
      </c>
      <c r="C94" s="25"/>
      <c r="D94" s="40"/>
      <c r="E94" s="10"/>
      <c r="F94" s="10"/>
      <c r="G94" s="10"/>
      <c r="H94" s="10"/>
      <c r="I94" s="10"/>
      <c r="J94" s="10"/>
      <c r="K94" s="10"/>
      <c r="L94" s="12">
        <f t="shared" ca="1" si="2"/>
        <v>125</v>
      </c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</row>
  </sheetData>
  <autoFilter ref="A1:AB94" xr:uid="{EF592907-4796-4D03-9BFE-95D6911C4CE3}">
    <sortState xmlns:xlrd2="http://schemas.microsoft.com/office/spreadsheetml/2017/richdata2" ref="B2:AB94">
      <sortCondition ref="E1:E94"/>
    </sortState>
  </autoFilter>
  <hyperlinks>
    <hyperlink ref="AB56" r:id="rId1" xr:uid="{62FDCA94-B9C3-4FBD-98E8-C615E3548AEC}"/>
  </hyperlinks>
  <pageMargins left="0.7" right="0.7" top="0.75" bottom="0.75" header="0.3" footer="0.3"/>
  <pageSetup orientation="portrait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D623C-AFCD-4248-A52F-F7A3BE62DF5C}">
  <sheetPr>
    <tabColor theme="3"/>
  </sheetPr>
  <dimension ref="B1:FL94"/>
  <sheetViews>
    <sheetView zoomScale="70" zoomScaleNormal="70" zoomScaleSheetLayoutView="70" workbookViewId="0">
      <pane xSplit="4" ySplit="1" topLeftCell="E2" activePane="bottomRight" state="frozen"/>
      <selection pane="topRight" activeCell="F1" sqref="F1"/>
      <selection pane="bottomLeft" activeCell="A3" sqref="A3"/>
      <selection pane="bottomRight" activeCell="E11" sqref="E11"/>
    </sheetView>
  </sheetViews>
  <sheetFormatPr baseColWidth="10" defaultColWidth="11.5546875" defaultRowHeight="13.8" x14ac:dyDescent="0.3"/>
  <cols>
    <col min="1" max="1" width="2.5546875" style="15" customWidth="1"/>
    <col min="2" max="2" width="9.44140625" style="19" bestFit="1" customWidth="1"/>
    <col min="3" max="3" width="15.5546875" style="15" bestFit="1" customWidth="1"/>
    <col min="4" max="4" width="9.33203125" style="38" customWidth="1"/>
    <col min="5" max="5" width="15.33203125" style="15" customWidth="1"/>
    <col min="6" max="6" width="11.109375" style="15" customWidth="1"/>
    <col min="7" max="7" width="10.44140625" style="15" customWidth="1"/>
    <col min="8" max="8" width="4.6640625" style="15" customWidth="1"/>
    <col min="9" max="9" width="4.5546875" style="15" customWidth="1"/>
    <col min="10" max="10" width="6" style="15" customWidth="1"/>
    <col min="11" max="12" width="13.33203125" style="15" customWidth="1"/>
    <col min="13" max="13" width="21.5546875" style="39" hidden="1" customWidth="1"/>
    <col min="14" max="14" width="23" style="39" hidden="1" customWidth="1"/>
    <col min="15" max="15" width="6" style="15" hidden="1" customWidth="1"/>
    <col min="16" max="21" width="3.33203125" style="15" hidden="1" customWidth="1"/>
    <col min="22" max="22" width="14.21875" style="15" hidden="1" customWidth="1"/>
    <col min="23" max="23" width="5.77734375" style="15" hidden="1" customWidth="1"/>
    <col min="24" max="24" width="10.44140625" style="15" hidden="1" customWidth="1"/>
    <col min="25" max="25" width="3.33203125" style="15" hidden="1" customWidth="1"/>
    <col min="26" max="26" width="3.109375" style="15" hidden="1" customWidth="1"/>
    <col min="27" max="28" width="5.21875" style="15" hidden="1" customWidth="1"/>
    <col min="29" max="29" width="13.44140625" style="15" hidden="1" customWidth="1"/>
    <col min="30" max="30" width="5.77734375" style="15" hidden="1" customWidth="1"/>
    <col min="31" max="31" width="10.44140625" style="15" hidden="1" customWidth="1"/>
    <col min="32" max="32" width="3.33203125" style="15" hidden="1" customWidth="1"/>
    <col min="33" max="33" width="3.109375" style="15" hidden="1" customWidth="1"/>
    <col min="34" max="35" width="5.21875" style="15" hidden="1" customWidth="1"/>
    <col min="36" max="36" width="14.21875" style="15" hidden="1" customWidth="1"/>
    <col min="37" max="37" width="5.77734375" style="15" hidden="1" customWidth="1"/>
    <col min="38" max="38" width="10.44140625" style="15" hidden="1" customWidth="1"/>
    <col min="39" max="39" width="3.33203125" style="15" hidden="1" customWidth="1"/>
    <col min="40" max="40" width="3.109375" style="15" hidden="1" customWidth="1"/>
    <col min="41" max="42" width="5.21875" style="15" hidden="1" customWidth="1"/>
    <col min="43" max="43" width="13.44140625" style="15" hidden="1" customWidth="1"/>
    <col min="44" max="44" width="5.77734375" style="15" hidden="1" customWidth="1"/>
    <col min="45" max="45" width="10.44140625" style="15" hidden="1" customWidth="1"/>
    <col min="46" max="46" width="3.33203125" style="15" hidden="1" customWidth="1"/>
    <col min="47" max="47" width="3.109375" style="15" hidden="1" customWidth="1"/>
    <col min="48" max="49" width="5.21875" style="15" hidden="1" customWidth="1"/>
    <col min="50" max="50" width="14.21875" style="15" hidden="1" customWidth="1"/>
    <col min="51" max="51" width="5.77734375" style="15" hidden="1" customWidth="1"/>
    <col min="52" max="52" width="10.44140625" style="15" hidden="1" customWidth="1"/>
    <col min="53" max="53" width="3.33203125" style="15" hidden="1" customWidth="1"/>
    <col min="54" max="54" width="3.109375" style="15" hidden="1" customWidth="1"/>
    <col min="55" max="56" width="5.21875" style="15" hidden="1" customWidth="1"/>
    <col min="57" max="57" width="13.44140625" style="15" hidden="1" customWidth="1"/>
    <col min="58" max="58" width="5.77734375" style="15" hidden="1" customWidth="1"/>
    <col min="59" max="59" width="10.44140625" style="15" hidden="1" customWidth="1"/>
    <col min="60" max="60" width="3.33203125" style="15" hidden="1" customWidth="1"/>
    <col min="61" max="61" width="3.109375" style="15" hidden="1" customWidth="1"/>
    <col min="62" max="63" width="5.21875" style="15" hidden="1" customWidth="1"/>
    <col min="64" max="64" width="13.44140625" style="15" hidden="1" customWidth="1"/>
    <col min="65" max="65" width="5.77734375" style="15" hidden="1" customWidth="1"/>
    <col min="66" max="66" width="10.44140625" style="15" hidden="1" customWidth="1"/>
    <col min="67" max="67" width="3.33203125" style="15" hidden="1" customWidth="1"/>
    <col min="68" max="68" width="3.109375" style="15" hidden="1" customWidth="1"/>
    <col min="69" max="70" width="5.21875" style="15" hidden="1" customWidth="1"/>
    <col min="71" max="71" width="13.44140625" style="15" hidden="1" customWidth="1"/>
    <col min="72" max="72" width="5.77734375" style="15" hidden="1" customWidth="1"/>
    <col min="73" max="73" width="10.44140625" style="15" hidden="1" customWidth="1"/>
    <col min="74" max="74" width="3.33203125" style="15" hidden="1" customWidth="1"/>
    <col min="75" max="75" width="3.109375" style="15" hidden="1" customWidth="1"/>
    <col min="76" max="77" width="5.21875" style="15" hidden="1" customWidth="1"/>
    <col min="78" max="78" width="13.44140625" style="15" hidden="1" customWidth="1"/>
    <col min="79" max="79" width="5.77734375" style="15" hidden="1" customWidth="1"/>
    <col min="80" max="80" width="10.44140625" style="15" hidden="1" customWidth="1"/>
    <col min="81" max="81" width="3.33203125" style="15" hidden="1" customWidth="1"/>
    <col min="82" max="82" width="3.109375" style="15" hidden="1" customWidth="1"/>
    <col min="83" max="84" width="5.21875" style="15" hidden="1" customWidth="1"/>
    <col min="85" max="85" width="13.44140625" style="15" hidden="1" customWidth="1"/>
    <col min="86" max="86" width="5.77734375" style="15" hidden="1" customWidth="1"/>
    <col min="87" max="87" width="10.44140625" style="15" hidden="1" customWidth="1"/>
    <col min="88" max="88" width="3.33203125" style="15" hidden="1" customWidth="1"/>
    <col min="89" max="89" width="3.109375" style="15" hidden="1" customWidth="1"/>
    <col min="90" max="91" width="5.21875" style="15" hidden="1" customWidth="1"/>
    <col min="92" max="92" width="13.44140625" style="15" hidden="1" customWidth="1"/>
    <col min="93" max="93" width="5.77734375" style="15" hidden="1" customWidth="1"/>
    <col min="94" max="94" width="10.44140625" style="15" hidden="1" customWidth="1"/>
    <col min="95" max="95" width="3.33203125" style="15" hidden="1" customWidth="1"/>
    <col min="96" max="96" width="3.109375" style="15" hidden="1" customWidth="1"/>
    <col min="97" max="98" width="5.21875" style="15" hidden="1" customWidth="1"/>
    <col min="99" max="99" width="13.44140625" style="15" hidden="1" customWidth="1"/>
    <col min="100" max="100" width="5.77734375" style="15" hidden="1" customWidth="1"/>
    <col min="101" max="101" width="10.44140625" style="15" hidden="1" customWidth="1"/>
    <col min="102" max="102" width="3.33203125" style="15" hidden="1" customWidth="1"/>
    <col min="103" max="103" width="3.109375" style="15" hidden="1" customWidth="1"/>
    <col min="104" max="105" width="5.21875" style="15" hidden="1" customWidth="1"/>
    <col min="106" max="106" width="13.44140625" style="15" hidden="1" customWidth="1"/>
    <col min="107" max="107" width="5.77734375" style="15" hidden="1" customWidth="1"/>
    <col min="108" max="108" width="10.44140625" style="15" hidden="1" customWidth="1"/>
    <col min="109" max="109" width="3.33203125" style="15" hidden="1" customWidth="1"/>
    <col min="110" max="110" width="3.109375" style="15" hidden="1" customWidth="1"/>
    <col min="111" max="112" width="5.21875" style="15" hidden="1" customWidth="1"/>
    <col min="113" max="113" width="13.44140625" style="15" hidden="1" customWidth="1"/>
    <col min="114" max="114" width="5.77734375" style="15" hidden="1" customWidth="1"/>
    <col min="115" max="115" width="10.44140625" style="15" hidden="1" customWidth="1"/>
    <col min="116" max="116" width="3.33203125" style="15" hidden="1" customWidth="1"/>
    <col min="117" max="117" width="3.109375" style="15" hidden="1" customWidth="1"/>
    <col min="118" max="119" width="5.21875" style="15" hidden="1" customWidth="1"/>
    <col min="120" max="120" width="13.44140625" style="15" hidden="1" customWidth="1"/>
    <col min="121" max="121" width="5.77734375" style="15" hidden="1" customWidth="1"/>
    <col min="122" max="122" width="10.44140625" style="15" hidden="1" customWidth="1"/>
    <col min="123" max="123" width="3.33203125" style="15" hidden="1" customWidth="1"/>
    <col min="124" max="124" width="3.109375" style="15" hidden="1" customWidth="1"/>
    <col min="125" max="126" width="5.21875" style="15" hidden="1" customWidth="1"/>
    <col min="127" max="127" width="13.44140625" style="15" hidden="1" customWidth="1"/>
    <col min="128" max="128" width="5.77734375" style="15" hidden="1" customWidth="1"/>
    <col min="129" max="129" width="10.44140625" style="15" hidden="1" customWidth="1"/>
    <col min="130" max="130" width="3.33203125" style="15" hidden="1" customWidth="1"/>
    <col min="131" max="131" width="3.109375" style="15" hidden="1" customWidth="1"/>
    <col min="132" max="133" width="5.21875" style="15" hidden="1" customWidth="1"/>
    <col min="134" max="134" width="13.44140625" style="15" hidden="1" customWidth="1"/>
    <col min="135" max="135" width="5.77734375" style="15" hidden="1" customWidth="1"/>
    <col min="136" max="136" width="10.44140625" style="15" hidden="1" customWidth="1"/>
    <col min="137" max="137" width="3.33203125" style="15" hidden="1" customWidth="1"/>
    <col min="138" max="138" width="3.109375" style="15" hidden="1" customWidth="1"/>
    <col min="139" max="140" width="5.21875" style="15" hidden="1" customWidth="1"/>
    <col min="141" max="141" width="13.44140625" style="15" hidden="1" customWidth="1"/>
    <col min="142" max="142" width="5.77734375" style="15" hidden="1" customWidth="1"/>
    <col min="143" max="143" width="10.44140625" style="15" hidden="1" customWidth="1"/>
    <col min="144" max="144" width="3.33203125" style="15" hidden="1" customWidth="1"/>
    <col min="145" max="145" width="3.109375" style="15" hidden="1" customWidth="1"/>
    <col min="146" max="147" width="5.21875" style="15" hidden="1" customWidth="1"/>
    <col min="148" max="148" width="13.44140625" style="15" bestFit="1" customWidth="1"/>
    <col min="149" max="149" width="5.77734375" style="15" bestFit="1" customWidth="1"/>
    <col min="150" max="150" width="10.44140625" style="15" bestFit="1" customWidth="1"/>
    <col min="151" max="151" width="3.33203125" style="15" bestFit="1" customWidth="1"/>
    <col min="152" max="152" width="3.109375" style="15" bestFit="1" customWidth="1"/>
    <col min="153" max="153" width="5.21875" style="15" bestFit="1" customWidth="1"/>
    <col min="154" max="154" width="5.21875" style="15" customWidth="1"/>
    <col min="155" max="155" width="13.44140625" style="15" bestFit="1" customWidth="1"/>
    <col min="156" max="156" width="5.77734375" style="15" bestFit="1" customWidth="1"/>
    <col min="157" max="157" width="10.44140625" style="15" bestFit="1" customWidth="1"/>
    <col min="158" max="158" width="3.33203125" style="15" bestFit="1" customWidth="1"/>
    <col min="159" max="159" width="3.109375" style="15" bestFit="1" customWidth="1"/>
    <col min="160" max="160" width="5.21875" style="15" bestFit="1" customWidth="1"/>
    <col min="161" max="161" width="5.21875" style="15" customWidth="1"/>
    <col min="162" max="162" width="13.44140625" style="15" bestFit="1" customWidth="1"/>
    <col min="163" max="163" width="5.77734375" style="15" bestFit="1" customWidth="1"/>
    <col min="164" max="164" width="10.44140625" style="15" bestFit="1" customWidth="1"/>
    <col min="165" max="165" width="3.33203125" style="15" bestFit="1" customWidth="1"/>
    <col min="166" max="166" width="3.109375" style="15" bestFit="1" customWidth="1"/>
    <col min="167" max="167" width="5.21875" style="15" bestFit="1" customWidth="1"/>
    <col min="168" max="168" width="5.21875" style="15" customWidth="1"/>
    <col min="169" max="169" width="2.6640625" style="15" customWidth="1"/>
    <col min="170" max="16384" width="11.5546875" style="15"/>
  </cols>
  <sheetData>
    <row r="1" spans="2:168" x14ac:dyDescent="0.3">
      <c r="B1" s="22" t="s">
        <v>15</v>
      </c>
      <c r="C1" s="22" t="s">
        <v>78</v>
      </c>
      <c r="D1" s="29" t="s">
        <v>14</v>
      </c>
      <c r="E1" s="22" t="s">
        <v>353</v>
      </c>
      <c r="F1" s="22" t="s">
        <v>71</v>
      </c>
      <c r="G1" s="22" t="s">
        <v>72</v>
      </c>
      <c r="H1" s="22" t="s">
        <v>73</v>
      </c>
      <c r="I1" s="22" t="s">
        <v>74</v>
      </c>
      <c r="J1" s="22" t="s">
        <v>76</v>
      </c>
      <c r="K1" s="22" t="s">
        <v>349</v>
      </c>
      <c r="L1" s="22" t="s">
        <v>449</v>
      </c>
      <c r="M1" s="114" t="s">
        <v>25</v>
      </c>
      <c r="N1" s="114" t="s">
        <v>26</v>
      </c>
      <c r="O1" s="110" t="s">
        <v>0</v>
      </c>
      <c r="P1" s="28" t="s">
        <v>1</v>
      </c>
      <c r="Q1" s="28" t="s">
        <v>7</v>
      </c>
      <c r="R1" s="28" t="s">
        <v>445</v>
      </c>
      <c r="S1" s="28" t="s">
        <v>446</v>
      </c>
      <c r="T1" s="28" t="s">
        <v>447</v>
      </c>
      <c r="U1" s="28" t="s">
        <v>448</v>
      </c>
      <c r="V1" s="30" t="s">
        <v>59</v>
      </c>
      <c r="W1" s="30" t="s">
        <v>57</v>
      </c>
      <c r="X1" s="30" t="s">
        <v>58</v>
      </c>
      <c r="Y1" s="30" t="s">
        <v>64</v>
      </c>
      <c r="Z1" s="30" t="s">
        <v>65</v>
      </c>
      <c r="AA1" s="30" t="s">
        <v>75</v>
      </c>
      <c r="AB1" s="30" t="s">
        <v>349</v>
      </c>
      <c r="AC1" s="28" t="s">
        <v>67</v>
      </c>
      <c r="AD1" s="28" t="s">
        <v>57</v>
      </c>
      <c r="AE1" s="28" t="s">
        <v>58</v>
      </c>
      <c r="AF1" s="28" t="s">
        <v>64</v>
      </c>
      <c r="AG1" s="28" t="s">
        <v>65</v>
      </c>
      <c r="AH1" s="28" t="s">
        <v>75</v>
      </c>
      <c r="AI1" s="28" t="s">
        <v>349</v>
      </c>
      <c r="AJ1" s="30" t="s">
        <v>68</v>
      </c>
      <c r="AK1" s="30" t="s">
        <v>57</v>
      </c>
      <c r="AL1" s="30" t="s">
        <v>58</v>
      </c>
      <c r="AM1" s="30" t="s">
        <v>64</v>
      </c>
      <c r="AN1" s="30" t="s">
        <v>65</v>
      </c>
      <c r="AO1" s="30" t="s">
        <v>75</v>
      </c>
      <c r="AP1" s="30" t="s">
        <v>349</v>
      </c>
      <c r="AQ1" s="28" t="s">
        <v>69</v>
      </c>
      <c r="AR1" s="28" t="s">
        <v>57</v>
      </c>
      <c r="AS1" s="28" t="s">
        <v>58</v>
      </c>
      <c r="AT1" s="28" t="s">
        <v>64</v>
      </c>
      <c r="AU1" s="28" t="s">
        <v>65</v>
      </c>
      <c r="AV1" s="28" t="s">
        <v>75</v>
      </c>
      <c r="AW1" s="28" t="s">
        <v>349</v>
      </c>
      <c r="AX1" s="30" t="s">
        <v>66</v>
      </c>
      <c r="AY1" s="30" t="s">
        <v>57</v>
      </c>
      <c r="AZ1" s="30" t="s">
        <v>58</v>
      </c>
      <c r="BA1" s="30" t="s">
        <v>64</v>
      </c>
      <c r="BB1" s="30" t="s">
        <v>65</v>
      </c>
      <c r="BC1" s="30" t="s">
        <v>75</v>
      </c>
      <c r="BD1" s="30" t="s">
        <v>349</v>
      </c>
      <c r="BE1" s="28" t="s">
        <v>70</v>
      </c>
      <c r="BF1" s="28" t="s">
        <v>57</v>
      </c>
      <c r="BG1" s="28" t="s">
        <v>58</v>
      </c>
      <c r="BH1" s="28" t="s">
        <v>64</v>
      </c>
      <c r="BI1" s="28" t="s">
        <v>65</v>
      </c>
      <c r="BJ1" s="28" t="s">
        <v>75</v>
      </c>
      <c r="BK1" s="28" t="s">
        <v>349</v>
      </c>
      <c r="BL1" s="30" t="s">
        <v>394</v>
      </c>
      <c r="BM1" s="30" t="s">
        <v>57</v>
      </c>
      <c r="BN1" s="30" t="s">
        <v>58</v>
      </c>
      <c r="BO1" s="30" t="s">
        <v>64</v>
      </c>
      <c r="BP1" s="30" t="s">
        <v>65</v>
      </c>
      <c r="BQ1" s="30" t="s">
        <v>75</v>
      </c>
      <c r="BR1" s="30" t="s">
        <v>349</v>
      </c>
      <c r="BS1" s="28" t="s">
        <v>395</v>
      </c>
      <c r="BT1" s="28" t="s">
        <v>57</v>
      </c>
      <c r="BU1" s="28" t="s">
        <v>58</v>
      </c>
      <c r="BV1" s="28" t="s">
        <v>64</v>
      </c>
      <c r="BW1" s="28" t="s">
        <v>65</v>
      </c>
      <c r="BX1" s="28" t="s">
        <v>75</v>
      </c>
      <c r="BY1" s="28" t="s">
        <v>349</v>
      </c>
      <c r="BZ1" s="30" t="s">
        <v>441</v>
      </c>
      <c r="CA1" s="30" t="s">
        <v>57</v>
      </c>
      <c r="CB1" s="30" t="s">
        <v>58</v>
      </c>
      <c r="CC1" s="30" t="s">
        <v>64</v>
      </c>
      <c r="CD1" s="30" t="s">
        <v>65</v>
      </c>
      <c r="CE1" s="30" t="s">
        <v>75</v>
      </c>
      <c r="CF1" s="30" t="s">
        <v>349</v>
      </c>
      <c r="CG1" s="28" t="s">
        <v>442</v>
      </c>
      <c r="CH1" s="28" t="s">
        <v>57</v>
      </c>
      <c r="CI1" s="28" t="s">
        <v>58</v>
      </c>
      <c r="CJ1" s="28" t="s">
        <v>64</v>
      </c>
      <c r="CK1" s="28" t="s">
        <v>65</v>
      </c>
      <c r="CL1" s="28" t="s">
        <v>75</v>
      </c>
      <c r="CM1" s="28" t="s">
        <v>349</v>
      </c>
      <c r="CN1" s="30" t="s">
        <v>443</v>
      </c>
      <c r="CO1" s="30" t="s">
        <v>57</v>
      </c>
      <c r="CP1" s="30" t="s">
        <v>58</v>
      </c>
      <c r="CQ1" s="30" t="s">
        <v>64</v>
      </c>
      <c r="CR1" s="30" t="s">
        <v>65</v>
      </c>
      <c r="CS1" s="30" t="s">
        <v>75</v>
      </c>
      <c r="CT1" s="30" t="s">
        <v>349</v>
      </c>
      <c r="CU1" s="28" t="s">
        <v>444</v>
      </c>
      <c r="CV1" s="28" t="s">
        <v>57</v>
      </c>
      <c r="CW1" s="28" t="s">
        <v>58</v>
      </c>
      <c r="CX1" s="28" t="s">
        <v>64</v>
      </c>
      <c r="CY1" s="28" t="s">
        <v>65</v>
      </c>
      <c r="CZ1" s="28" t="s">
        <v>75</v>
      </c>
      <c r="DA1" s="28" t="s">
        <v>349</v>
      </c>
      <c r="DB1" s="28" t="s">
        <v>611</v>
      </c>
      <c r="DC1" s="28" t="s">
        <v>57</v>
      </c>
      <c r="DD1" s="28" t="s">
        <v>58</v>
      </c>
      <c r="DE1" s="28" t="s">
        <v>64</v>
      </c>
      <c r="DF1" s="28" t="s">
        <v>65</v>
      </c>
      <c r="DG1" s="28" t="s">
        <v>75</v>
      </c>
      <c r="DH1" s="28" t="s">
        <v>349</v>
      </c>
      <c r="DI1" s="28" t="s">
        <v>612</v>
      </c>
      <c r="DJ1" s="28" t="s">
        <v>57</v>
      </c>
      <c r="DK1" s="28" t="s">
        <v>58</v>
      </c>
      <c r="DL1" s="28" t="s">
        <v>64</v>
      </c>
      <c r="DM1" s="28" t="s">
        <v>65</v>
      </c>
      <c r="DN1" s="28" t="s">
        <v>75</v>
      </c>
      <c r="DO1" s="28" t="s">
        <v>349</v>
      </c>
      <c r="DP1" s="28" t="s">
        <v>613</v>
      </c>
      <c r="DQ1" s="28" t="s">
        <v>57</v>
      </c>
      <c r="DR1" s="28" t="s">
        <v>58</v>
      </c>
      <c r="DS1" s="28" t="s">
        <v>64</v>
      </c>
      <c r="DT1" s="28" t="s">
        <v>65</v>
      </c>
      <c r="DU1" s="28" t="s">
        <v>75</v>
      </c>
      <c r="DV1" s="28" t="s">
        <v>349</v>
      </c>
      <c r="DW1" s="28" t="s">
        <v>614</v>
      </c>
      <c r="DX1" s="28" t="s">
        <v>57</v>
      </c>
      <c r="DY1" s="28" t="s">
        <v>58</v>
      </c>
      <c r="DZ1" s="28" t="s">
        <v>64</v>
      </c>
      <c r="EA1" s="28" t="s">
        <v>65</v>
      </c>
      <c r="EB1" s="28" t="s">
        <v>75</v>
      </c>
      <c r="EC1" s="28" t="s">
        <v>349</v>
      </c>
      <c r="ED1" s="28" t="s">
        <v>615</v>
      </c>
      <c r="EE1" s="28" t="s">
        <v>57</v>
      </c>
      <c r="EF1" s="28" t="s">
        <v>58</v>
      </c>
      <c r="EG1" s="28" t="s">
        <v>64</v>
      </c>
      <c r="EH1" s="28" t="s">
        <v>65</v>
      </c>
      <c r="EI1" s="28" t="s">
        <v>75</v>
      </c>
      <c r="EJ1" s="28" t="s">
        <v>349</v>
      </c>
      <c r="EK1" s="28" t="s">
        <v>616</v>
      </c>
      <c r="EL1" s="28" t="s">
        <v>57</v>
      </c>
      <c r="EM1" s="28" t="s">
        <v>58</v>
      </c>
      <c r="EN1" s="28" t="s">
        <v>64</v>
      </c>
      <c r="EO1" s="28" t="s">
        <v>65</v>
      </c>
      <c r="EP1" s="28" t="s">
        <v>75</v>
      </c>
      <c r="EQ1" s="28" t="s">
        <v>349</v>
      </c>
      <c r="ER1" s="28" t="s">
        <v>617</v>
      </c>
      <c r="ES1" s="28" t="s">
        <v>57</v>
      </c>
      <c r="ET1" s="28" t="s">
        <v>58</v>
      </c>
      <c r="EU1" s="28" t="s">
        <v>64</v>
      </c>
      <c r="EV1" s="28" t="s">
        <v>65</v>
      </c>
      <c r="EW1" s="28" t="s">
        <v>75</v>
      </c>
      <c r="EX1" s="28" t="s">
        <v>349</v>
      </c>
      <c r="EY1" s="28" t="s">
        <v>618</v>
      </c>
      <c r="EZ1" s="28" t="s">
        <v>57</v>
      </c>
      <c r="FA1" s="28" t="s">
        <v>58</v>
      </c>
      <c r="FB1" s="28" t="s">
        <v>64</v>
      </c>
      <c r="FC1" s="28" t="s">
        <v>65</v>
      </c>
      <c r="FD1" s="28" t="s">
        <v>75</v>
      </c>
      <c r="FE1" s="28" t="s">
        <v>349</v>
      </c>
      <c r="FF1" s="28" t="s">
        <v>619</v>
      </c>
      <c r="FG1" s="28" t="s">
        <v>57</v>
      </c>
      <c r="FH1" s="28" t="s">
        <v>58</v>
      </c>
      <c r="FI1" s="28" t="s">
        <v>64</v>
      </c>
      <c r="FJ1" s="28" t="s">
        <v>65</v>
      </c>
      <c r="FK1" s="28" t="s">
        <v>75</v>
      </c>
      <c r="FL1" s="28" t="s">
        <v>349</v>
      </c>
    </row>
    <row r="2" spans="2:168" customFormat="1" ht="14.4" x14ac:dyDescent="0.3">
      <c r="B2" s="40">
        <v>79</v>
      </c>
      <c r="C2" s="40" t="s">
        <v>570</v>
      </c>
      <c r="D2" s="10">
        <v>79</v>
      </c>
      <c r="E2" s="93">
        <f t="shared" ref="E2:E33" si="0">V2+AC2+AJ2+AQ2+AX2+BE2+BL2+BS2+BZ2+CG2+CN2+CU2+DB2+DI2+DP2+DW2+ED2+EK2+ER2+EY2</f>
        <v>2</v>
      </c>
      <c r="F2" s="93">
        <f t="shared" ref="F2:F33" si="1">W2+AD2+AK2+AR2+AY2+BF2+BM2+BT2+CA2+CH2+CO2+CV2+DC2+DJ2+DQ2+DX2+EE2+EL2+ES2+EZ2</f>
        <v>3</v>
      </c>
      <c r="G2" s="93">
        <f t="shared" ref="G2:G33" si="2">X2+AE2+AL2+AS2+AZ2+BG2+BN2+BU2+CB2+CI2+CP2+CW2+DD2+DK2+DR2+DY2+EF2+EM2+ET2+FA2</f>
        <v>3</v>
      </c>
      <c r="H2" s="93">
        <f t="shared" ref="H2:H33" si="3">Y2+AF2+AM2+AT2+BA2+BH2+BO2+BV2+CC2+CJ2+CQ2+CX2+DE2+DL2+DS2+DZ2+EG2+EN2+EU2+FB2</f>
        <v>0</v>
      </c>
      <c r="I2" s="93">
        <f t="shared" ref="I2:I33" si="4">Z2+AG2+AN2+AU2+BB2+BI2+BP2+BW2+CD2+CK2+CR2+CY2+DF2+DM2+DT2+EA2+EH2+EO2+EV2+FC2</f>
        <v>0</v>
      </c>
      <c r="J2" s="93">
        <f t="shared" ref="J2:J33" si="5">AA2+AH2+AO2+AV2+BC2+BJ2+BQ2+BX2+CE2+CL2+CS2+CZ2+DG2+DN2+DU2+EB2+EI2+EP2+EW2+FD2</f>
        <v>1</v>
      </c>
      <c r="K2" s="93">
        <f t="shared" ref="K2:K33" si="6">AB2+AI2+AP2+AW2+BD2+BK2+BR2+BY2+CF2+CM2+CT2+DA2+DH2+DO2+DV2+EC2+EJ2+EQ2+EX2+FE2</f>
        <v>15</v>
      </c>
      <c r="L2" s="105">
        <f t="shared" ref="L2:L33" si="7">IF(E2&gt;0,+K2/E2,0)</f>
        <v>7.5</v>
      </c>
      <c r="M2" s="93"/>
      <c r="N2" s="93"/>
      <c r="O2" s="111"/>
      <c r="P2" s="26"/>
      <c r="Q2" s="26"/>
      <c r="R2" s="26"/>
      <c r="S2" s="26"/>
      <c r="T2" s="26"/>
      <c r="U2" s="26"/>
      <c r="V2" s="31"/>
      <c r="W2" s="32"/>
      <c r="X2" s="32"/>
      <c r="Y2" s="32"/>
      <c r="Z2" s="32"/>
      <c r="AA2" s="32"/>
      <c r="AB2" s="32"/>
      <c r="AC2" s="26"/>
      <c r="AD2" s="26"/>
      <c r="AE2" s="26"/>
      <c r="AF2" s="26"/>
      <c r="AG2" s="26"/>
      <c r="AH2" s="26"/>
      <c r="AI2" s="26"/>
      <c r="AJ2" s="32"/>
      <c r="AK2" s="32"/>
      <c r="AL2" s="32"/>
      <c r="AM2" s="32"/>
      <c r="AN2" s="32"/>
      <c r="AO2" s="32"/>
      <c r="AP2" s="32"/>
      <c r="AQ2" s="26"/>
      <c r="AR2" s="26"/>
      <c r="AS2" s="26"/>
      <c r="AT2" s="26"/>
      <c r="AU2" s="26"/>
      <c r="AV2" s="26"/>
      <c r="AW2" s="26"/>
      <c r="AX2" s="32"/>
      <c r="AY2" s="32"/>
      <c r="AZ2" s="32"/>
      <c r="BA2" s="32"/>
      <c r="BB2" s="32"/>
      <c r="BC2" s="32"/>
      <c r="BD2" s="32"/>
      <c r="BE2" s="26"/>
      <c r="BF2" s="26"/>
      <c r="BG2" s="26"/>
      <c r="BH2" s="26"/>
      <c r="BI2" s="26"/>
      <c r="BJ2" s="26"/>
      <c r="BK2" s="26"/>
      <c r="BL2" s="32"/>
      <c r="BM2" s="32"/>
      <c r="BN2" s="32"/>
      <c r="BO2" s="32"/>
      <c r="BP2" s="32"/>
      <c r="BQ2" s="32"/>
      <c r="BR2" s="32"/>
      <c r="BS2" s="26"/>
      <c r="BT2" s="26"/>
      <c r="BU2" s="26"/>
      <c r="BV2" s="26"/>
      <c r="BW2" s="26"/>
      <c r="BX2" s="26"/>
      <c r="BY2" s="26"/>
      <c r="BZ2" s="32"/>
      <c r="CA2" s="32"/>
      <c r="CB2" s="32"/>
      <c r="CC2" s="32"/>
      <c r="CD2" s="32"/>
      <c r="CE2" s="32"/>
      <c r="CF2" s="32"/>
      <c r="CG2" s="26"/>
      <c r="CH2" s="26"/>
      <c r="CI2" s="26"/>
      <c r="CJ2" s="26"/>
      <c r="CK2" s="26"/>
      <c r="CL2" s="26"/>
      <c r="CM2" s="26"/>
      <c r="CN2" s="32"/>
      <c r="CO2" s="32"/>
      <c r="CP2" s="32"/>
      <c r="CQ2" s="32"/>
      <c r="CR2" s="32"/>
      <c r="CS2" s="32"/>
      <c r="CT2" s="32"/>
      <c r="CU2" s="26">
        <v>1</v>
      </c>
      <c r="CV2" s="26">
        <v>3</v>
      </c>
      <c r="CW2" s="26">
        <v>3</v>
      </c>
      <c r="CX2" s="26"/>
      <c r="CY2" s="26"/>
      <c r="CZ2" s="26">
        <v>1</v>
      </c>
      <c r="DA2" s="26">
        <v>9</v>
      </c>
      <c r="DB2" s="26"/>
      <c r="DC2" s="26"/>
      <c r="DD2" s="26"/>
      <c r="DE2" s="26"/>
      <c r="DF2" s="26"/>
      <c r="DG2" s="26"/>
      <c r="DH2" s="26"/>
      <c r="DI2" s="26"/>
      <c r="DJ2" s="26"/>
      <c r="DK2" s="26"/>
      <c r="DL2" s="26"/>
      <c r="DM2" s="26"/>
      <c r="DN2" s="26"/>
      <c r="DO2" s="26"/>
      <c r="DP2" s="26"/>
      <c r="DQ2" s="26"/>
      <c r="DR2" s="26"/>
      <c r="DS2" s="26"/>
      <c r="DT2" s="26"/>
      <c r="DU2" s="26"/>
      <c r="DV2" s="26"/>
      <c r="DW2" s="26"/>
      <c r="DX2" s="26"/>
      <c r="DY2" s="26"/>
      <c r="DZ2" s="26"/>
      <c r="EA2" s="26"/>
      <c r="EB2" s="26"/>
      <c r="EC2" s="26"/>
      <c r="ED2" s="26"/>
      <c r="EE2" s="26"/>
      <c r="EF2" s="26"/>
      <c r="EG2" s="26"/>
      <c r="EH2" s="26"/>
      <c r="EI2" s="26"/>
      <c r="EJ2" s="26"/>
      <c r="EK2" s="26">
        <v>1</v>
      </c>
      <c r="EL2" s="26"/>
      <c r="EM2" s="26"/>
      <c r="EN2" s="26"/>
      <c r="EO2" s="26"/>
      <c r="EP2" s="26"/>
      <c r="EQ2" s="26">
        <v>6</v>
      </c>
      <c r="ER2" s="26"/>
      <c r="ES2" s="26"/>
      <c r="ET2" s="26"/>
      <c r="EU2" s="26"/>
      <c r="EV2" s="26"/>
      <c r="EW2" s="26"/>
      <c r="EX2" s="26"/>
      <c r="EY2" s="26"/>
      <c r="EZ2" s="26"/>
      <c r="FA2" s="26"/>
      <c r="FB2" s="26"/>
      <c r="FC2" s="26"/>
      <c r="FD2" s="26"/>
      <c r="FE2" s="26"/>
      <c r="FF2" s="26"/>
      <c r="FG2" s="26"/>
      <c r="FH2" s="26"/>
      <c r="FI2" s="26"/>
      <c r="FJ2" s="26"/>
      <c r="FK2" s="26"/>
      <c r="FL2" s="26"/>
    </row>
    <row r="3" spans="2:168" customFormat="1" ht="14.4" x14ac:dyDescent="0.3">
      <c r="B3" s="40">
        <v>69</v>
      </c>
      <c r="C3" s="125" t="s">
        <v>56</v>
      </c>
      <c r="D3" s="10">
        <v>69</v>
      </c>
      <c r="E3" s="93">
        <f t="shared" si="0"/>
        <v>4</v>
      </c>
      <c r="F3" s="93">
        <f t="shared" si="1"/>
        <v>6</v>
      </c>
      <c r="G3" s="93">
        <f t="shared" si="2"/>
        <v>6</v>
      </c>
      <c r="H3" s="93">
        <f t="shared" si="3"/>
        <v>0</v>
      </c>
      <c r="I3" s="93">
        <f t="shared" si="4"/>
        <v>0</v>
      </c>
      <c r="J3" s="93">
        <f t="shared" si="5"/>
        <v>0</v>
      </c>
      <c r="K3" s="93">
        <f t="shared" si="6"/>
        <v>29.5</v>
      </c>
      <c r="L3" s="105">
        <f t="shared" si="7"/>
        <v>7.375</v>
      </c>
      <c r="M3" s="93" t="s">
        <v>103</v>
      </c>
      <c r="N3" s="93" t="s">
        <v>91</v>
      </c>
      <c r="O3" s="111">
        <v>2</v>
      </c>
      <c r="P3" s="4">
        <v>1</v>
      </c>
      <c r="Q3" s="4">
        <v>1</v>
      </c>
      <c r="R3" s="4"/>
      <c r="S3" s="4"/>
      <c r="T3" s="4"/>
      <c r="U3" s="4"/>
      <c r="V3" s="7">
        <v>1</v>
      </c>
      <c r="W3" s="8">
        <v>1</v>
      </c>
      <c r="X3" s="8">
        <v>1</v>
      </c>
      <c r="Y3" s="8">
        <v>0</v>
      </c>
      <c r="Z3" s="8">
        <v>0</v>
      </c>
      <c r="AA3" s="8">
        <v>0</v>
      </c>
      <c r="AB3" s="8">
        <v>7</v>
      </c>
      <c r="AC3" s="2">
        <v>1</v>
      </c>
      <c r="AD3" s="2">
        <v>3</v>
      </c>
      <c r="AE3" s="2">
        <v>3</v>
      </c>
      <c r="AF3" s="2">
        <v>0</v>
      </c>
      <c r="AG3" s="2">
        <v>0</v>
      </c>
      <c r="AH3" s="2"/>
      <c r="AI3" s="2">
        <v>7</v>
      </c>
      <c r="AJ3" s="8"/>
      <c r="AK3" s="8"/>
      <c r="AL3" s="8"/>
      <c r="AM3" s="8"/>
      <c r="AN3" s="8"/>
      <c r="AO3" s="8"/>
      <c r="AP3" s="8"/>
      <c r="AQ3" s="2">
        <v>1</v>
      </c>
      <c r="AR3" s="2">
        <v>2</v>
      </c>
      <c r="AS3" s="2">
        <v>2</v>
      </c>
      <c r="AT3" s="2"/>
      <c r="AU3" s="2"/>
      <c r="AV3" s="2"/>
      <c r="AW3" s="2">
        <v>6.5</v>
      </c>
      <c r="AX3" s="8"/>
      <c r="AY3" s="8"/>
      <c r="AZ3" s="8"/>
      <c r="BA3" s="8"/>
      <c r="BB3" s="8"/>
      <c r="BC3" s="8"/>
      <c r="BD3" s="8"/>
      <c r="BE3" s="2"/>
      <c r="BF3" s="2"/>
      <c r="BG3" s="2"/>
      <c r="BH3" s="2"/>
      <c r="BI3" s="2"/>
      <c r="BJ3" s="2"/>
      <c r="BK3" s="2"/>
      <c r="BL3" s="8"/>
      <c r="BM3" s="8"/>
      <c r="BN3" s="8"/>
      <c r="BO3" s="8"/>
      <c r="BP3" s="8"/>
      <c r="BQ3" s="8"/>
      <c r="BR3" s="8"/>
      <c r="BS3" s="2"/>
      <c r="BT3" s="2"/>
      <c r="BU3" s="2"/>
      <c r="BV3" s="2"/>
      <c r="BW3" s="2"/>
      <c r="BX3" s="2"/>
      <c r="BY3" s="2"/>
      <c r="BZ3" s="8"/>
      <c r="CA3" s="8"/>
      <c r="CB3" s="8"/>
      <c r="CC3" s="8"/>
      <c r="CD3" s="8"/>
      <c r="CE3" s="8"/>
      <c r="CF3" s="8"/>
      <c r="CG3" s="2">
        <v>1</v>
      </c>
      <c r="CH3" s="2"/>
      <c r="CI3" s="2"/>
      <c r="CJ3" s="2"/>
      <c r="CK3" s="2"/>
      <c r="CL3" s="2"/>
      <c r="CM3" s="2">
        <v>9</v>
      </c>
      <c r="CN3" s="8"/>
      <c r="CO3" s="8"/>
      <c r="CP3" s="8"/>
      <c r="CQ3" s="8"/>
      <c r="CR3" s="8"/>
      <c r="CS3" s="8"/>
      <c r="CT3" s="8"/>
      <c r="CU3" s="2"/>
      <c r="CV3" s="2"/>
      <c r="CW3" s="2"/>
      <c r="CX3" s="2"/>
      <c r="CY3" s="2"/>
      <c r="CZ3" s="2"/>
      <c r="DA3" s="2"/>
      <c r="DB3" s="2"/>
      <c r="DC3" s="2"/>
      <c r="DD3" s="2"/>
      <c r="DE3" s="2"/>
      <c r="DF3" s="2"/>
      <c r="DG3" s="2"/>
      <c r="DH3" s="2"/>
      <c r="DI3" s="2"/>
      <c r="DJ3" s="2"/>
      <c r="DK3" s="2"/>
      <c r="DL3" s="2"/>
      <c r="DM3" s="2"/>
      <c r="DN3" s="2"/>
      <c r="DO3" s="2"/>
      <c r="DP3" s="2"/>
      <c r="DQ3" s="2"/>
      <c r="DR3" s="2"/>
      <c r="DS3" s="2"/>
      <c r="DT3" s="2"/>
      <c r="DU3" s="2"/>
      <c r="DV3" s="2"/>
      <c r="DW3" s="2"/>
      <c r="DX3" s="2"/>
      <c r="DY3" s="2"/>
      <c r="DZ3" s="2"/>
      <c r="EA3" s="2"/>
      <c r="EB3" s="2"/>
      <c r="EC3" s="2"/>
      <c r="ED3" s="2"/>
      <c r="EE3" s="2"/>
      <c r="EF3" s="2"/>
      <c r="EG3" s="2"/>
      <c r="EH3" s="2"/>
      <c r="EI3" s="2"/>
      <c r="EJ3" s="2"/>
      <c r="EK3" s="2"/>
      <c r="EL3" s="2"/>
      <c r="EM3" s="2"/>
      <c r="EN3" s="2"/>
      <c r="EO3" s="2"/>
      <c r="EP3" s="2"/>
      <c r="EQ3" s="2"/>
      <c r="ER3" s="2"/>
      <c r="ES3" s="2"/>
      <c r="ET3" s="2"/>
      <c r="EU3" s="2"/>
      <c r="EV3" s="2"/>
      <c r="EW3" s="2"/>
      <c r="EX3" s="2"/>
      <c r="EY3" s="2"/>
      <c r="EZ3" s="2"/>
      <c r="FA3" s="2"/>
      <c r="FB3" s="2"/>
      <c r="FC3" s="2"/>
      <c r="FD3" s="2"/>
      <c r="FE3" s="2"/>
      <c r="FF3" s="2"/>
      <c r="FG3" s="2"/>
      <c r="FH3" s="2"/>
      <c r="FI3" s="2"/>
      <c r="FJ3" s="2"/>
      <c r="FK3" s="2"/>
      <c r="FL3" s="2"/>
    </row>
    <row r="4" spans="2:168" customFormat="1" ht="14.4" x14ac:dyDescent="0.3">
      <c r="B4" s="40">
        <v>77</v>
      </c>
      <c r="C4" s="130" t="s">
        <v>620</v>
      </c>
      <c r="D4" s="10">
        <v>77</v>
      </c>
      <c r="E4" s="93">
        <f t="shared" si="0"/>
        <v>1</v>
      </c>
      <c r="F4" s="93">
        <f t="shared" si="1"/>
        <v>0</v>
      </c>
      <c r="G4" s="93">
        <f t="shared" si="2"/>
        <v>0</v>
      </c>
      <c r="H4" s="93">
        <f t="shared" si="3"/>
        <v>0</v>
      </c>
      <c r="I4" s="93">
        <f t="shared" si="4"/>
        <v>0</v>
      </c>
      <c r="J4" s="93">
        <f t="shared" si="5"/>
        <v>0</v>
      </c>
      <c r="K4" s="93">
        <f t="shared" si="6"/>
        <v>7</v>
      </c>
      <c r="L4" s="105">
        <f t="shared" si="7"/>
        <v>7</v>
      </c>
      <c r="M4" s="93"/>
      <c r="N4" s="93"/>
      <c r="O4" s="111"/>
      <c r="P4" s="26"/>
      <c r="Q4" s="26"/>
      <c r="R4" s="26"/>
      <c r="S4" s="26"/>
      <c r="T4" s="26"/>
      <c r="U4" s="26"/>
      <c r="V4" s="31"/>
      <c r="W4" s="32"/>
      <c r="X4" s="32"/>
      <c r="Y4" s="32"/>
      <c r="Z4" s="32"/>
      <c r="AA4" s="32"/>
      <c r="AB4" s="32"/>
      <c r="AC4" s="26"/>
      <c r="AD4" s="26"/>
      <c r="AE4" s="26"/>
      <c r="AF4" s="26"/>
      <c r="AG4" s="26"/>
      <c r="AH4" s="26"/>
      <c r="AI4" s="26"/>
      <c r="AJ4" s="32"/>
      <c r="AK4" s="32"/>
      <c r="AL4" s="32"/>
      <c r="AM4" s="32"/>
      <c r="AN4" s="32"/>
      <c r="AO4" s="32"/>
      <c r="AP4" s="32"/>
      <c r="AQ4" s="26"/>
      <c r="AR4" s="26"/>
      <c r="AS4" s="26"/>
      <c r="AT4" s="26"/>
      <c r="AU4" s="26"/>
      <c r="AV4" s="26"/>
      <c r="AW4" s="26"/>
      <c r="AX4" s="32"/>
      <c r="AY4" s="32"/>
      <c r="AZ4" s="32"/>
      <c r="BA4" s="32"/>
      <c r="BB4" s="32"/>
      <c r="BC4" s="32"/>
      <c r="BD4" s="32"/>
      <c r="BE4" s="26"/>
      <c r="BF4" s="26"/>
      <c r="BG4" s="26"/>
      <c r="BH4" s="26"/>
      <c r="BI4" s="26"/>
      <c r="BJ4" s="26"/>
      <c r="BK4" s="26"/>
      <c r="BL4" s="32"/>
      <c r="BM4" s="32"/>
      <c r="BN4" s="32"/>
      <c r="BO4" s="32"/>
      <c r="BP4" s="32"/>
      <c r="BQ4" s="32"/>
      <c r="BR4" s="32"/>
      <c r="BS4" s="26"/>
      <c r="BT4" s="26"/>
      <c r="BU4" s="26"/>
      <c r="BV4" s="26"/>
      <c r="BW4" s="26"/>
      <c r="BX4" s="26"/>
      <c r="BY4" s="26"/>
      <c r="BZ4" s="32"/>
      <c r="CA4" s="32"/>
      <c r="CB4" s="32"/>
      <c r="CC4" s="32"/>
      <c r="CD4" s="32"/>
      <c r="CE4" s="32"/>
      <c r="CF4" s="32"/>
      <c r="CG4" s="26"/>
      <c r="CH4" s="26"/>
      <c r="CI4" s="26"/>
      <c r="CJ4" s="26"/>
      <c r="CK4" s="26"/>
      <c r="CL4" s="26"/>
      <c r="CM4" s="26"/>
      <c r="CN4" s="32"/>
      <c r="CO4" s="32"/>
      <c r="CP4" s="32"/>
      <c r="CQ4" s="32"/>
      <c r="CR4" s="32"/>
      <c r="CS4" s="32"/>
      <c r="CT4" s="32"/>
      <c r="CU4" s="26">
        <v>1</v>
      </c>
      <c r="CV4" s="26"/>
      <c r="CW4" s="26"/>
      <c r="CX4" s="26"/>
      <c r="CY4" s="26"/>
      <c r="CZ4" s="26"/>
      <c r="DA4" s="26">
        <v>7</v>
      </c>
      <c r="DB4" s="26"/>
      <c r="DC4" s="26"/>
      <c r="DD4" s="26"/>
      <c r="DE4" s="26"/>
      <c r="DF4" s="26"/>
      <c r="DG4" s="26"/>
      <c r="DH4" s="26"/>
      <c r="DI4" s="26"/>
      <c r="DJ4" s="26"/>
      <c r="DK4" s="26"/>
      <c r="DL4" s="26"/>
      <c r="DM4" s="26"/>
      <c r="DN4" s="26"/>
      <c r="DO4" s="26"/>
      <c r="DP4" s="26"/>
      <c r="DQ4" s="26"/>
      <c r="DR4" s="26"/>
      <c r="DS4" s="26"/>
      <c r="DT4" s="26"/>
      <c r="DU4" s="26"/>
      <c r="DV4" s="26"/>
      <c r="DW4" s="26"/>
      <c r="DX4" s="26"/>
      <c r="DY4" s="26"/>
      <c r="DZ4" s="26"/>
      <c r="EA4" s="26"/>
      <c r="EB4" s="26"/>
      <c r="EC4" s="26"/>
      <c r="ED4" s="26"/>
      <c r="EE4" s="26"/>
      <c r="EF4" s="26"/>
      <c r="EG4" s="26"/>
      <c r="EH4" s="26"/>
      <c r="EI4" s="26"/>
      <c r="EJ4" s="26"/>
      <c r="EK4" s="26"/>
      <c r="EL4" s="26"/>
      <c r="EM4" s="26"/>
      <c r="EN4" s="26"/>
      <c r="EO4" s="26"/>
      <c r="EP4" s="26"/>
      <c r="EQ4" s="26"/>
      <c r="ER4" s="26"/>
      <c r="ES4" s="26"/>
      <c r="ET4" s="26"/>
      <c r="EU4" s="26"/>
      <c r="EV4" s="26"/>
      <c r="EW4" s="26"/>
      <c r="EX4" s="26"/>
      <c r="EY4" s="26"/>
      <c r="EZ4" s="26"/>
      <c r="FA4" s="26"/>
      <c r="FB4" s="26"/>
      <c r="FC4" s="26"/>
      <c r="FD4" s="26"/>
      <c r="FE4" s="26"/>
      <c r="FF4" s="26"/>
      <c r="FG4" s="26"/>
      <c r="FH4" s="26"/>
      <c r="FI4" s="26"/>
      <c r="FJ4" s="26"/>
      <c r="FK4" s="26"/>
      <c r="FL4" s="26"/>
    </row>
    <row r="5" spans="2:168" customFormat="1" ht="14.4" x14ac:dyDescent="0.3">
      <c r="B5" s="40">
        <v>50</v>
      </c>
      <c r="C5" s="125" t="s">
        <v>223</v>
      </c>
      <c r="D5" s="10">
        <v>50</v>
      </c>
      <c r="E5" s="93">
        <f t="shared" si="0"/>
        <v>3</v>
      </c>
      <c r="F5" s="93">
        <f t="shared" si="1"/>
        <v>3</v>
      </c>
      <c r="G5" s="93">
        <f t="shared" si="2"/>
        <v>3</v>
      </c>
      <c r="H5" s="93">
        <f t="shared" si="3"/>
        <v>0</v>
      </c>
      <c r="I5" s="93">
        <f t="shared" si="4"/>
        <v>0</v>
      </c>
      <c r="J5" s="93">
        <f t="shared" si="5"/>
        <v>1</v>
      </c>
      <c r="K5" s="93">
        <f t="shared" si="6"/>
        <v>21</v>
      </c>
      <c r="L5" s="105">
        <f t="shared" si="7"/>
        <v>7</v>
      </c>
      <c r="M5" s="93" t="s">
        <v>81</v>
      </c>
      <c r="N5" s="93" t="s">
        <v>91</v>
      </c>
      <c r="O5" s="111"/>
      <c r="P5" s="37"/>
      <c r="Q5" s="37"/>
      <c r="R5" s="37"/>
      <c r="S5" s="37"/>
      <c r="T5" s="37"/>
      <c r="U5" s="37"/>
      <c r="V5" s="31"/>
      <c r="W5" s="32"/>
      <c r="X5" s="32"/>
      <c r="Y5" s="32"/>
      <c r="Z5" s="32"/>
      <c r="AA5" s="32"/>
      <c r="AB5" s="32"/>
      <c r="AC5" s="26"/>
      <c r="AD5" s="26"/>
      <c r="AE5" s="26"/>
      <c r="AF5" s="26"/>
      <c r="AG5" s="26"/>
      <c r="AH5" s="26"/>
      <c r="AI5" s="26"/>
      <c r="AJ5" s="32"/>
      <c r="AK5" s="32"/>
      <c r="AL5" s="32"/>
      <c r="AM5" s="32"/>
      <c r="AN5" s="32"/>
      <c r="AO5" s="32"/>
      <c r="AP5" s="32"/>
      <c r="AQ5" s="26">
        <v>1</v>
      </c>
      <c r="AR5" s="26">
        <v>2</v>
      </c>
      <c r="AS5" s="26">
        <v>2</v>
      </c>
      <c r="AT5" s="26"/>
      <c r="AU5" s="26"/>
      <c r="AV5" s="26"/>
      <c r="AW5" s="26">
        <v>7</v>
      </c>
      <c r="AX5" s="32"/>
      <c r="AY5" s="32"/>
      <c r="AZ5" s="32"/>
      <c r="BA5" s="32"/>
      <c r="BB5" s="32"/>
      <c r="BC5" s="32"/>
      <c r="BD5" s="32"/>
      <c r="BE5" s="26"/>
      <c r="BF5" s="26"/>
      <c r="BG5" s="26"/>
      <c r="BH5" s="26"/>
      <c r="BI5" s="26"/>
      <c r="BJ5" s="26"/>
      <c r="BK5" s="2"/>
      <c r="BL5" s="32"/>
      <c r="BM5" s="32"/>
      <c r="BN5" s="32"/>
      <c r="BO5" s="32"/>
      <c r="BP5" s="32"/>
      <c r="BQ5" s="32"/>
      <c r="BR5" s="8"/>
      <c r="BS5" s="26"/>
      <c r="BT5" s="26"/>
      <c r="BU5" s="26"/>
      <c r="BV5" s="26"/>
      <c r="BW5" s="26"/>
      <c r="BX5" s="26"/>
      <c r="BY5" s="2"/>
      <c r="BZ5" s="32"/>
      <c r="CA5" s="32"/>
      <c r="CB5" s="32"/>
      <c r="CC5" s="32"/>
      <c r="CD5" s="32"/>
      <c r="CE5" s="32"/>
      <c r="CF5" s="8"/>
      <c r="CG5" s="26"/>
      <c r="CH5" s="26"/>
      <c r="CI5" s="26"/>
      <c r="CJ5" s="26"/>
      <c r="CK5" s="26"/>
      <c r="CL5" s="26"/>
      <c r="CM5" s="2"/>
      <c r="CN5" s="32"/>
      <c r="CO5" s="32"/>
      <c r="CP5" s="32"/>
      <c r="CQ5" s="32"/>
      <c r="CR5" s="32"/>
      <c r="CS5" s="32"/>
      <c r="CT5" s="8"/>
      <c r="CU5" s="26">
        <v>1</v>
      </c>
      <c r="CV5" s="26">
        <v>1</v>
      </c>
      <c r="CW5" s="26">
        <v>1</v>
      </c>
      <c r="CX5" s="26"/>
      <c r="CY5" s="26"/>
      <c r="CZ5" s="26">
        <v>1</v>
      </c>
      <c r="DA5" s="2">
        <v>8</v>
      </c>
      <c r="DB5" s="26"/>
      <c r="DC5" s="26"/>
      <c r="DD5" s="26"/>
      <c r="DE5" s="26"/>
      <c r="DF5" s="26"/>
      <c r="DG5" s="26"/>
      <c r="DH5" s="2"/>
      <c r="DI5" s="26"/>
      <c r="DJ5" s="26"/>
      <c r="DK5" s="26"/>
      <c r="DL5" s="26"/>
      <c r="DM5" s="26"/>
      <c r="DN5" s="26"/>
      <c r="DO5" s="2"/>
      <c r="DP5" s="26"/>
      <c r="DQ5" s="26"/>
      <c r="DR5" s="26"/>
      <c r="DS5" s="26"/>
      <c r="DT5" s="26"/>
      <c r="DU5" s="26"/>
      <c r="DV5" s="2"/>
      <c r="DW5" s="26"/>
      <c r="DX5" s="26"/>
      <c r="DY5" s="26"/>
      <c r="DZ5" s="26"/>
      <c r="EA5" s="26"/>
      <c r="EB5" s="26"/>
      <c r="EC5" s="2"/>
      <c r="ED5" s="26"/>
      <c r="EE5" s="26"/>
      <c r="EF5" s="26"/>
      <c r="EG5" s="26"/>
      <c r="EH5" s="26"/>
      <c r="EI5" s="26"/>
      <c r="EJ5" s="2"/>
      <c r="EK5" s="26">
        <v>1</v>
      </c>
      <c r="EL5" s="26"/>
      <c r="EM5" s="26"/>
      <c r="EN5" s="26"/>
      <c r="EO5" s="26"/>
      <c r="EP5" s="26"/>
      <c r="EQ5" s="2">
        <v>6</v>
      </c>
      <c r="ER5" s="26"/>
      <c r="ES5" s="26"/>
      <c r="ET5" s="26"/>
      <c r="EU5" s="26"/>
      <c r="EV5" s="26"/>
      <c r="EW5" s="26"/>
      <c r="EX5" s="2"/>
      <c r="EY5" s="26"/>
      <c r="EZ5" s="26"/>
      <c r="FA5" s="26"/>
      <c r="FB5" s="26"/>
      <c r="FC5" s="26"/>
      <c r="FD5" s="26"/>
      <c r="FE5" s="2"/>
      <c r="FF5" s="26"/>
      <c r="FG5" s="26"/>
      <c r="FH5" s="26"/>
      <c r="FI5" s="26"/>
      <c r="FJ5" s="26"/>
      <c r="FK5" s="26"/>
      <c r="FL5" s="2"/>
    </row>
    <row r="6" spans="2:168" customFormat="1" ht="14.4" x14ac:dyDescent="0.3">
      <c r="B6" s="40">
        <v>16</v>
      </c>
      <c r="C6" s="125" t="s">
        <v>314</v>
      </c>
      <c r="D6" s="13">
        <v>16</v>
      </c>
      <c r="E6" s="93">
        <f t="shared" si="0"/>
        <v>5</v>
      </c>
      <c r="F6" s="93">
        <f t="shared" si="1"/>
        <v>12</v>
      </c>
      <c r="G6" s="93">
        <f t="shared" si="2"/>
        <v>9</v>
      </c>
      <c r="H6" s="93">
        <f t="shared" si="3"/>
        <v>0</v>
      </c>
      <c r="I6" s="93">
        <f t="shared" si="4"/>
        <v>0</v>
      </c>
      <c r="J6" s="93">
        <f t="shared" si="5"/>
        <v>1</v>
      </c>
      <c r="K6" s="93">
        <f t="shared" si="6"/>
        <v>33.799999999999997</v>
      </c>
      <c r="L6" s="105">
        <f t="shared" si="7"/>
        <v>6.76</v>
      </c>
      <c r="M6" s="93" t="s">
        <v>81</v>
      </c>
      <c r="N6" s="93" t="s">
        <v>82</v>
      </c>
      <c r="O6" s="111">
        <v>5</v>
      </c>
      <c r="P6" s="3">
        <f>2+1+2+4</f>
        <v>9</v>
      </c>
      <c r="Q6" s="3">
        <f>1+2+2+3</f>
        <v>8</v>
      </c>
      <c r="R6" s="3"/>
      <c r="S6" s="3"/>
      <c r="T6" s="3"/>
      <c r="U6" s="3"/>
      <c r="V6" s="7"/>
      <c r="W6" s="8"/>
      <c r="X6" s="8"/>
      <c r="Y6" s="8"/>
      <c r="Z6" s="8"/>
      <c r="AA6" s="8"/>
      <c r="AB6" s="8"/>
      <c r="AC6" s="2"/>
      <c r="AD6" s="2"/>
      <c r="AE6" s="2"/>
      <c r="AF6" s="2"/>
      <c r="AG6" s="2"/>
      <c r="AH6" s="2"/>
      <c r="AI6" s="2"/>
      <c r="AJ6" s="8">
        <v>1</v>
      </c>
      <c r="AK6" s="8">
        <v>2</v>
      </c>
      <c r="AL6" s="8">
        <v>3</v>
      </c>
      <c r="AM6" s="8"/>
      <c r="AN6" s="8"/>
      <c r="AO6" s="8"/>
      <c r="AP6" s="8">
        <v>7</v>
      </c>
      <c r="AQ6" s="2"/>
      <c r="AR6" s="2"/>
      <c r="AS6" s="2"/>
      <c r="AT6" s="2"/>
      <c r="AU6" s="2"/>
      <c r="AV6" s="2"/>
      <c r="AW6" s="2"/>
      <c r="AX6" s="8">
        <v>1</v>
      </c>
      <c r="AY6" s="8"/>
      <c r="AZ6" s="8">
        <v>1</v>
      </c>
      <c r="BA6" s="8"/>
      <c r="BB6" s="8"/>
      <c r="BC6" s="8"/>
      <c r="BD6" s="8">
        <v>5.5</v>
      </c>
      <c r="BE6" s="2"/>
      <c r="BF6" s="2"/>
      <c r="BG6" s="2"/>
      <c r="BH6" s="2"/>
      <c r="BI6" s="2"/>
      <c r="BJ6" s="2"/>
      <c r="BK6" s="2"/>
      <c r="BL6" s="8"/>
      <c r="BM6" s="8"/>
      <c r="BN6" s="8"/>
      <c r="BO6" s="8"/>
      <c r="BP6" s="8"/>
      <c r="BQ6" s="8"/>
      <c r="BR6" s="8"/>
      <c r="BS6" s="2"/>
      <c r="BT6" s="2"/>
      <c r="BU6" s="2"/>
      <c r="BV6" s="2"/>
      <c r="BW6" s="2"/>
      <c r="BX6" s="2"/>
      <c r="BY6" s="2"/>
      <c r="BZ6" s="8">
        <v>1</v>
      </c>
      <c r="CA6" s="8">
        <v>4</v>
      </c>
      <c r="CB6" s="8">
        <v>1</v>
      </c>
      <c r="CC6" s="8"/>
      <c r="CD6" s="8"/>
      <c r="CE6" s="8"/>
      <c r="CF6" s="8">
        <v>6.5</v>
      </c>
      <c r="CG6" s="2"/>
      <c r="CH6" s="2"/>
      <c r="CI6" s="2"/>
      <c r="CJ6" s="2"/>
      <c r="CK6" s="2"/>
      <c r="CL6" s="2"/>
      <c r="CM6" s="2"/>
      <c r="CN6" s="8">
        <v>1</v>
      </c>
      <c r="CO6" s="8">
        <v>5</v>
      </c>
      <c r="CP6" s="8">
        <v>4</v>
      </c>
      <c r="CQ6" s="8"/>
      <c r="CR6" s="8"/>
      <c r="CS6" s="8"/>
      <c r="CT6" s="8">
        <v>7.8</v>
      </c>
      <c r="CU6" s="2"/>
      <c r="CV6" s="2"/>
      <c r="CW6" s="2"/>
      <c r="CX6" s="2"/>
      <c r="CY6" s="2"/>
      <c r="CZ6" s="2"/>
      <c r="DA6" s="2"/>
      <c r="DB6" s="2">
        <v>1</v>
      </c>
      <c r="DC6" s="2">
        <v>1</v>
      </c>
      <c r="DD6" s="2"/>
      <c r="DE6" s="2"/>
      <c r="DF6" s="2"/>
      <c r="DG6" s="2">
        <v>1</v>
      </c>
      <c r="DH6" s="2">
        <v>7</v>
      </c>
      <c r="DI6" s="2"/>
      <c r="DJ6" s="2"/>
      <c r="DK6" s="2"/>
      <c r="DL6" s="2"/>
      <c r="DM6" s="2"/>
      <c r="DN6" s="2"/>
      <c r="DO6" s="2"/>
      <c r="DP6" s="2"/>
      <c r="DQ6" s="2"/>
      <c r="DR6" s="2"/>
      <c r="DS6" s="2"/>
      <c r="DT6" s="2"/>
      <c r="DU6" s="2"/>
      <c r="DV6" s="2"/>
      <c r="DW6" s="2"/>
      <c r="DX6" s="2"/>
      <c r="DY6" s="2"/>
      <c r="DZ6" s="2"/>
      <c r="EA6" s="2"/>
      <c r="EB6" s="2"/>
      <c r="EC6" s="2"/>
      <c r="ED6" s="2"/>
      <c r="EE6" s="2"/>
      <c r="EF6" s="2"/>
      <c r="EG6" s="2"/>
      <c r="EH6" s="2"/>
      <c r="EI6" s="2"/>
      <c r="EJ6" s="2"/>
      <c r="EK6" s="2"/>
      <c r="EL6" s="2"/>
      <c r="EM6" s="2"/>
      <c r="EN6" s="2"/>
      <c r="EO6" s="2"/>
      <c r="EP6" s="2"/>
      <c r="EQ6" s="2"/>
      <c r="ER6" s="2"/>
      <c r="ES6" s="2"/>
      <c r="ET6" s="2"/>
      <c r="EU6" s="2"/>
      <c r="EV6" s="2"/>
      <c r="EW6" s="2"/>
      <c r="EX6" s="2"/>
      <c r="EY6" s="2"/>
      <c r="EZ6" s="2"/>
      <c r="FA6" s="2"/>
      <c r="FB6" s="2"/>
      <c r="FC6" s="2"/>
      <c r="FD6" s="2"/>
      <c r="FE6" s="2"/>
      <c r="FF6" s="2"/>
      <c r="FG6" s="2"/>
      <c r="FH6" s="2"/>
      <c r="FI6" s="2"/>
      <c r="FJ6" s="2"/>
      <c r="FK6" s="2"/>
      <c r="FL6" s="2"/>
    </row>
    <row r="7" spans="2:168" x14ac:dyDescent="0.3">
      <c r="B7" s="40">
        <v>58</v>
      </c>
      <c r="C7" s="125" t="s">
        <v>338</v>
      </c>
      <c r="D7" s="10">
        <v>58</v>
      </c>
      <c r="E7" s="93">
        <f t="shared" si="0"/>
        <v>2</v>
      </c>
      <c r="F7" s="93">
        <f t="shared" si="1"/>
        <v>2</v>
      </c>
      <c r="G7" s="93">
        <f t="shared" si="2"/>
        <v>5</v>
      </c>
      <c r="H7" s="93">
        <f t="shared" si="3"/>
        <v>0</v>
      </c>
      <c r="I7" s="93">
        <f t="shared" si="4"/>
        <v>0</v>
      </c>
      <c r="J7" s="93">
        <f t="shared" si="5"/>
        <v>1</v>
      </c>
      <c r="K7" s="93">
        <f t="shared" si="6"/>
        <v>13</v>
      </c>
      <c r="L7" s="105">
        <f t="shared" si="7"/>
        <v>6.5</v>
      </c>
      <c r="M7" s="93" t="s">
        <v>81</v>
      </c>
      <c r="N7" s="93" t="s">
        <v>88</v>
      </c>
      <c r="O7" s="111"/>
      <c r="P7" s="26"/>
      <c r="Q7" s="26"/>
      <c r="R7" s="26"/>
      <c r="S7" s="26"/>
      <c r="T7" s="26"/>
      <c r="U7" s="26"/>
      <c r="V7" s="31"/>
      <c r="W7" s="32"/>
      <c r="X7" s="32"/>
      <c r="Y7" s="32"/>
      <c r="Z7" s="32"/>
      <c r="AA7" s="32"/>
      <c r="AB7" s="32"/>
      <c r="AC7" s="26"/>
      <c r="AD7" s="26"/>
      <c r="AE7" s="26"/>
      <c r="AF7" s="26"/>
      <c r="AG7" s="26"/>
      <c r="AH7" s="26"/>
      <c r="AI7" s="26"/>
      <c r="AJ7" s="32"/>
      <c r="AK7" s="32"/>
      <c r="AL7" s="32"/>
      <c r="AM7" s="32"/>
      <c r="AN7" s="32"/>
      <c r="AO7" s="32"/>
      <c r="AP7" s="32"/>
      <c r="AQ7" s="26"/>
      <c r="AR7" s="26"/>
      <c r="AS7" s="26"/>
      <c r="AT7" s="26"/>
      <c r="AU7" s="26"/>
      <c r="AV7" s="26"/>
      <c r="AW7" s="26"/>
      <c r="AX7" s="32"/>
      <c r="AY7" s="32"/>
      <c r="AZ7" s="32"/>
      <c r="BA7" s="32"/>
      <c r="BB7" s="32"/>
      <c r="BC7" s="32"/>
      <c r="BD7" s="32"/>
      <c r="BE7" s="26"/>
      <c r="BF7" s="26"/>
      <c r="BG7" s="26"/>
      <c r="BH7" s="26"/>
      <c r="BI7" s="26"/>
      <c r="BJ7" s="26"/>
      <c r="BK7" s="26"/>
      <c r="BL7" s="32"/>
      <c r="BM7" s="32"/>
      <c r="BN7" s="32"/>
      <c r="BO7" s="32"/>
      <c r="BP7" s="32"/>
      <c r="BQ7" s="32"/>
      <c r="BR7" s="32"/>
      <c r="BS7" s="26"/>
      <c r="BT7" s="26"/>
      <c r="BU7" s="26"/>
      <c r="BV7" s="26"/>
      <c r="BW7" s="26"/>
      <c r="BX7" s="26"/>
      <c r="BY7" s="26"/>
      <c r="BZ7" s="32"/>
      <c r="CA7" s="32"/>
      <c r="CB7" s="32"/>
      <c r="CC7" s="32"/>
      <c r="CD7" s="32"/>
      <c r="CE7" s="32"/>
      <c r="CF7" s="32"/>
      <c r="CG7" s="26"/>
      <c r="CH7" s="26"/>
      <c r="CI7" s="26"/>
      <c r="CJ7" s="26"/>
      <c r="CK7" s="26"/>
      <c r="CL7" s="26"/>
      <c r="CM7" s="26"/>
      <c r="CN7" s="32"/>
      <c r="CO7" s="32"/>
      <c r="CP7" s="32"/>
      <c r="CQ7" s="32"/>
      <c r="CR7" s="32"/>
      <c r="CS7" s="32"/>
      <c r="CT7" s="32"/>
      <c r="CU7" s="26">
        <v>1</v>
      </c>
      <c r="CV7" s="26">
        <v>1</v>
      </c>
      <c r="CW7" s="26">
        <v>1</v>
      </c>
      <c r="CX7" s="26"/>
      <c r="CY7" s="26"/>
      <c r="CZ7" s="26"/>
      <c r="DA7" s="26">
        <v>7</v>
      </c>
      <c r="DB7" s="26"/>
      <c r="DC7" s="26"/>
      <c r="DD7" s="26"/>
      <c r="DE7" s="26"/>
      <c r="DF7" s="26"/>
      <c r="DG7" s="26"/>
      <c r="DH7" s="26"/>
      <c r="DI7" s="26">
        <v>1</v>
      </c>
      <c r="DJ7" s="26">
        <v>1</v>
      </c>
      <c r="DK7" s="26">
        <v>4</v>
      </c>
      <c r="DL7" s="26"/>
      <c r="DM7" s="26"/>
      <c r="DN7" s="26">
        <v>1</v>
      </c>
      <c r="DO7" s="26">
        <v>6</v>
      </c>
      <c r="DP7" s="26"/>
      <c r="DQ7" s="26"/>
      <c r="DR7" s="26"/>
      <c r="DS7" s="26"/>
      <c r="DT7" s="26"/>
      <c r="DU7" s="26"/>
      <c r="DV7" s="26"/>
      <c r="DW7" s="26"/>
      <c r="DX7" s="26"/>
      <c r="DY7" s="26"/>
      <c r="DZ7" s="26"/>
      <c r="EA7" s="26"/>
      <c r="EB7" s="26"/>
      <c r="EC7" s="26"/>
      <c r="ED7" s="26"/>
      <c r="EE7" s="26"/>
      <c r="EF7" s="26"/>
      <c r="EG7" s="26"/>
      <c r="EH7" s="26"/>
      <c r="EI7" s="26"/>
      <c r="EJ7" s="26"/>
      <c r="EK7" s="26"/>
      <c r="EL7" s="26"/>
      <c r="EM7" s="26"/>
      <c r="EN7" s="26"/>
      <c r="EO7" s="26"/>
      <c r="EP7" s="26"/>
      <c r="EQ7" s="26"/>
      <c r="ER7" s="26"/>
      <c r="ES7" s="26"/>
      <c r="ET7" s="26"/>
      <c r="EU7" s="26"/>
      <c r="EV7" s="26"/>
      <c r="EW7" s="26"/>
      <c r="EX7" s="26"/>
      <c r="EY7" s="26"/>
      <c r="EZ7" s="26"/>
      <c r="FA7" s="26"/>
      <c r="FB7" s="26"/>
      <c r="FC7" s="26"/>
      <c r="FD7" s="26"/>
      <c r="FE7" s="26"/>
      <c r="FF7" s="26"/>
      <c r="FG7" s="26"/>
      <c r="FH7" s="26"/>
      <c r="FI7" s="26"/>
      <c r="FJ7" s="26"/>
      <c r="FK7" s="26"/>
      <c r="FL7" s="26"/>
    </row>
    <row r="8" spans="2:168" x14ac:dyDescent="0.3">
      <c r="B8" s="40">
        <v>75</v>
      </c>
      <c r="C8" s="24" t="s">
        <v>531</v>
      </c>
      <c r="D8" s="10">
        <v>75</v>
      </c>
      <c r="E8" s="93">
        <f t="shared" si="0"/>
        <v>2</v>
      </c>
      <c r="F8" s="93">
        <f t="shared" si="1"/>
        <v>0</v>
      </c>
      <c r="G8" s="93">
        <f t="shared" si="2"/>
        <v>0</v>
      </c>
      <c r="H8" s="93">
        <f t="shared" si="3"/>
        <v>0</v>
      </c>
      <c r="I8" s="93">
        <f t="shared" si="4"/>
        <v>0</v>
      </c>
      <c r="J8" s="93">
        <f t="shared" si="5"/>
        <v>0</v>
      </c>
      <c r="K8" s="93">
        <f t="shared" si="6"/>
        <v>13</v>
      </c>
      <c r="L8" s="105">
        <f t="shared" si="7"/>
        <v>6.5</v>
      </c>
      <c r="M8" s="93"/>
      <c r="N8" s="93"/>
      <c r="O8" s="111"/>
      <c r="P8" s="26"/>
      <c r="Q8" s="26"/>
      <c r="R8" s="26"/>
      <c r="S8" s="26"/>
      <c r="T8" s="26"/>
      <c r="U8" s="26"/>
      <c r="V8" s="31"/>
      <c r="W8" s="32"/>
      <c r="X8" s="32"/>
      <c r="Y8" s="32"/>
      <c r="Z8" s="32"/>
      <c r="AA8" s="32"/>
      <c r="AB8" s="32"/>
      <c r="AC8" s="26"/>
      <c r="AD8" s="26"/>
      <c r="AE8" s="26"/>
      <c r="AF8" s="26"/>
      <c r="AG8" s="26"/>
      <c r="AH8" s="26"/>
      <c r="AI8" s="26"/>
      <c r="AJ8" s="32"/>
      <c r="AK8" s="32"/>
      <c r="AL8" s="32"/>
      <c r="AM8" s="32"/>
      <c r="AN8" s="32"/>
      <c r="AO8" s="32"/>
      <c r="AP8" s="32"/>
      <c r="AQ8" s="26"/>
      <c r="AR8" s="26"/>
      <c r="AS8" s="26"/>
      <c r="AT8" s="26"/>
      <c r="AU8" s="26"/>
      <c r="AV8" s="26"/>
      <c r="AW8" s="26"/>
      <c r="AX8" s="32"/>
      <c r="AY8" s="32"/>
      <c r="AZ8" s="32"/>
      <c r="BA8" s="32"/>
      <c r="BB8" s="32"/>
      <c r="BC8" s="32"/>
      <c r="BD8" s="32"/>
      <c r="BE8" s="26"/>
      <c r="BF8" s="26"/>
      <c r="BG8" s="26"/>
      <c r="BH8" s="26"/>
      <c r="BI8" s="26"/>
      <c r="BJ8" s="26"/>
      <c r="BK8" s="26"/>
      <c r="BL8" s="32"/>
      <c r="BM8" s="32"/>
      <c r="BN8" s="32"/>
      <c r="BO8" s="32"/>
      <c r="BP8" s="32"/>
      <c r="BQ8" s="32"/>
      <c r="BR8" s="32"/>
      <c r="BS8" s="26"/>
      <c r="BT8" s="26"/>
      <c r="BU8" s="26"/>
      <c r="BV8" s="26"/>
      <c r="BW8" s="26"/>
      <c r="BX8" s="26"/>
      <c r="BY8" s="26"/>
      <c r="BZ8" s="32"/>
      <c r="CA8" s="32"/>
      <c r="CB8" s="32"/>
      <c r="CC8" s="32"/>
      <c r="CD8" s="32"/>
      <c r="CE8" s="32"/>
      <c r="CF8" s="32"/>
      <c r="CG8" s="26">
        <v>1</v>
      </c>
      <c r="CH8" s="26"/>
      <c r="CI8" s="26"/>
      <c r="CJ8" s="26"/>
      <c r="CK8" s="26"/>
      <c r="CL8" s="26"/>
      <c r="CM8" s="26">
        <v>7.5</v>
      </c>
      <c r="CN8" s="32">
        <v>1</v>
      </c>
      <c r="CO8" s="32"/>
      <c r="CP8" s="32"/>
      <c r="CQ8" s="32"/>
      <c r="CR8" s="32"/>
      <c r="CS8" s="32"/>
      <c r="CT8" s="32">
        <v>5.5</v>
      </c>
      <c r="CU8" s="26"/>
      <c r="CV8" s="26"/>
      <c r="CW8" s="26"/>
      <c r="CX8" s="26"/>
      <c r="CY8" s="26"/>
      <c r="CZ8" s="26"/>
      <c r="DA8" s="26"/>
      <c r="DB8" s="26"/>
      <c r="DC8" s="26"/>
      <c r="DD8" s="26"/>
      <c r="DE8" s="26"/>
      <c r="DF8" s="26"/>
      <c r="DG8" s="26"/>
      <c r="DH8" s="26"/>
      <c r="DI8" s="26"/>
      <c r="DJ8" s="26"/>
      <c r="DK8" s="26"/>
      <c r="DL8" s="26"/>
      <c r="DM8" s="26"/>
      <c r="DN8" s="26"/>
      <c r="DO8" s="26"/>
      <c r="DP8" s="26"/>
      <c r="DQ8" s="26"/>
      <c r="DR8" s="26"/>
      <c r="DS8" s="26"/>
      <c r="DT8" s="26"/>
      <c r="DU8" s="26"/>
      <c r="DV8" s="26"/>
      <c r="DW8" s="26"/>
      <c r="DX8" s="26"/>
      <c r="DY8" s="26"/>
      <c r="DZ8" s="26"/>
      <c r="EA8" s="26"/>
      <c r="EB8" s="26"/>
      <c r="EC8" s="26"/>
      <c r="ED8" s="26"/>
      <c r="EE8" s="26"/>
      <c r="EF8" s="26"/>
      <c r="EG8" s="26"/>
      <c r="EH8" s="26"/>
      <c r="EI8" s="26"/>
      <c r="EJ8" s="26"/>
      <c r="EK8" s="26"/>
      <c r="EL8" s="26"/>
      <c r="EM8" s="26"/>
      <c r="EN8" s="26"/>
      <c r="EO8" s="26"/>
      <c r="EP8" s="26"/>
      <c r="EQ8" s="26"/>
      <c r="ER8" s="26"/>
      <c r="ES8" s="26"/>
      <c r="ET8" s="26"/>
      <c r="EU8" s="26"/>
      <c r="EV8" s="26"/>
      <c r="EW8" s="26"/>
      <c r="EX8" s="26"/>
      <c r="EY8" s="26"/>
      <c r="EZ8" s="26"/>
      <c r="FA8" s="26"/>
      <c r="FB8" s="26"/>
      <c r="FC8" s="26"/>
      <c r="FD8" s="26"/>
      <c r="FE8" s="26"/>
      <c r="FF8" s="26"/>
      <c r="FG8" s="26"/>
      <c r="FH8" s="26"/>
      <c r="FI8" s="26"/>
      <c r="FJ8" s="26"/>
      <c r="FK8" s="26"/>
      <c r="FL8" s="26"/>
    </row>
    <row r="9" spans="2:168" customFormat="1" ht="14.4" x14ac:dyDescent="0.3">
      <c r="B9" s="40">
        <v>7</v>
      </c>
      <c r="C9" s="125" t="s">
        <v>325</v>
      </c>
      <c r="D9" s="13">
        <v>7</v>
      </c>
      <c r="E9" s="93">
        <f t="shared" si="0"/>
        <v>12</v>
      </c>
      <c r="F9" s="93">
        <f t="shared" si="1"/>
        <v>7</v>
      </c>
      <c r="G9" s="93">
        <f t="shared" si="2"/>
        <v>4</v>
      </c>
      <c r="H9" s="93">
        <f t="shared" si="3"/>
        <v>0</v>
      </c>
      <c r="I9" s="93">
        <f t="shared" si="4"/>
        <v>0</v>
      </c>
      <c r="J9" s="93">
        <f t="shared" si="5"/>
        <v>2</v>
      </c>
      <c r="K9" s="93">
        <f t="shared" si="6"/>
        <v>77.5</v>
      </c>
      <c r="L9" s="105">
        <f t="shared" si="7"/>
        <v>6.458333333333333</v>
      </c>
      <c r="M9" s="93" t="s">
        <v>81</v>
      </c>
      <c r="N9" s="93" t="s">
        <v>91</v>
      </c>
      <c r="O9" s="111">
        <v>11</v>
      </c>
      <c r="P9" s="24">
        <f>3+2+1+3+2+1+6</f>
        <v>18</v>
      </c>
      <c r="Q9" s="24">
        <f>1+1+1+2+2+4</f>
        <v>11</v>
      </c>
      <c r="R9" s="24"/>
      <c r="S9" s="24"/>
      <c r="T9" s="24"/>
      <c r="U9" s="24"/>
      <c r="V9" s="31">
        <v>1</v>
      </c>
      <c r="W9" s="32">
        <v>0</v>
      </c>
      <c r="X9" s="32">
        <v>0</v>
      </c>
      <c r="Y9" s="32">
        <v>0</v>
      </c>
      <c r="Z9" s="32">
        <v>0</v>
      </c>
      <c r="AA9" s="32">
        <v>0</v>
      </c>
      <c r="AB9" s="32">
        <v>7</v>
      </c>
      <c r="AC9" s="26"/>
      <c r="AD9" s="26"/>
      <c r="AE9" s="33"/>
      <c r="AF9" s="26"/>
      <c r="AG9" s="26"/>
      <c r="AH9" s="26"/>
      <c r="AI9" s="26"/>
      <c r="AJ9" s="34">
        <v>1</v>
      </c>
      <c r="AK9" s="32"/>
      <c r="AL9" s="32"/>
      <c r="AM9" s="32"/>
      <c r="AN9" s="32"/>
      <c r="AO9" s="32"/>
      <c r="AP9" s="32">
        <v>7</v>
      </c>
      <c r="AQ9" s="26"/>
      <c r="AR9" s="26"/>
      <c r="AS9" s="26"/>
      <c r="AT9" s="26"/>
      <c r="AU9" s="26"/>
      <c r="AV9" s="26"/>
      <c r="AW9" s="26"/>
      <c r="AX9" s="32">
        <v>1</v>
      </c>
      <c r="AY9" s="32"/>
      <c r="AZ9" s="32"/>
      <c r="BA9" s="32"/>
      <c r="BB9" s="32"/>
      <c r="BC9" s="32"/>
      <c r="BD9" s="32">
        <v>7</v>
      </c>
      <c r="BE9" s="26">
        <v>1</v>
      </c>
      <c r="BF9" s="26"/>
      <c r="BG9" s="26"/>
      <c r="BH9" s="26"/>
      <c r="BI9" s="26"/>
      <c r="BJ9" s="26"/>
      <c r="BK9" s="2">
        <v>5.5</v>
      </c>
      <c r="BL9" s="32">
        <v>1</v>
      </c>
      <c r="BM9" s="32"/>
      <c r="BN9" s="32">
        <v>1</v>
      </c>
      <c r="BO9" s="32"/>
      <c r="BP9" s="32"/>
      <c r="BQ9" s="32"/>
      <c r="BR9" s="8">
        <v>6</v>
      </c>
      <c r="BS9" s="26">
        <v>1</v>
      </c>
      <c r="BT9" s="26">
        <v>4</v>
      </c>
      <c r="BU9" s="26"/>
      <c r="BV9" s="26"/>
      <c r="BW9" s="26"/>
      <c r="BX9" s="26"/>
      <c r="BY9" s="2">
        <v>6</v>
      </c>
      <c r="BZ9" s="32">
        <v>1</v>
      </c>
      <c r="CA9" s="32">
        <v>1</v>
      </c>
      <c r="CB9" s="32">
        <v>1</v>
      </c>
      <c r="CC9" s="32"/>
      <c r="CD9" s="32"/>
      <c r="CE9" s="32"/>
      <c r="CF9" s="8">
        <v>5.7</v>
      </c>
      <c r="CG9" s="26">
        <v>1</v>
      </c>
      <c r="CH9" s="26">
        <v>1</v>
      </c>
      <c r="CI9" s="26"/>
      <c r="CJ9" s="26"/>
      <c r="CK9" s="26"/>
      <c r="CL9" s="26">
        <v>1</v>
      </c>
      <c r="CM9" s="2">
        <v>9</v>
      </c>
      <c r="CN9" s="32">
        <v>1</v>
      </c>
      <c r="CO9" s="32">
        <v>0</v>
      </c>
      <c r="CP9" s="32">
        <v>2</v>
      </c>
      <c r="CQ9" s="32"/>
      <c r="CR9" s="32"/>
      <c r="CS9" s="32"/>
      <c r="CT9" s="8">
        <v>5.3</v>
      </c>
      <c r="CU9" s="26">
        <v>1</v>
      </c>
      <c r="CV9" s="26">
        <v>1</v>
      </c>
      <c r="CW9" s="26"/>
      <c r="CX9" s="26"/>
      <c r="CY9" s="26"/>
      <c r="CZ9" s="26"/>
      <c r="DA9" s="2">
        <v>7</v>
      </c>
      <c r="DB9" s="26"/>
      <c r="DC9" s="26"/>
      <c r="DD9" s="26"/>
      <c r="DE9" s="26"/>
      <c r="DF9" s="26"/>
      <c r="DG9" s="26"/>
      <c r="DH9" s="2"/>
      <c r="DI9" s="26"/>
      <c r="DJ9" s="26"/>
      <c r="DK9" s="26"/>
      <c r="DL9" s="26"/>
      <c r="DM9" s="26"/>
      <c r="DN9" s="26"/>
      <c r="DO9" s="2"/>
      <c r="DP9" s="26">
        <v>1</v>
      </c>
      <c r="DQ9" s="26"/>
      <c r="DR9" s="26"/>
      <c r="DS9" s="26"/>
      <c r="DT9" s="26"/>
      <c r="DU9" s="26">
        <v>1</v>
      </c>
      <c r="DV9" s="2">
        <v>6</v>
      </c>
      <c r="DW9" s="26"/>
      <c r="DX9" s="26"/>
      <c r="DY9" s="26"/>
      <c r="DZ9" s="26"/>
      <c r="EA9" s="26"/>
      <c r="EB9" s="26"/>
      <c r="EC9" s="2"/>
      <c r="ED9" s="26"/>
      <c r="EE9" s="26"/>
      <c r="EF9" s="26"/>
      <c r="EG9" s="26"/>
      <c r="EH9" s="26"/>
      <c r="EI9" s="26"/>
      <c r="EJ9" s="2"/>
      <c r="EK9" s="26">
        <v>1</v>
      </c>
      <c r="EL9" s="26"/>
      <c r="EM9" s="26"/>
      <c r="EN9" s="26"/>
      <c r="EO9" s="26"/>
      <c r="EP9" s="26"/>
      <c r="EQ9" s="2">
        <v>6</v>
      </c>
      <c r="ER9" s="26"/>
      <c r="ES9" s="26"/>
      <c r="ET9" s="26"/>
      <c r="EU9" s="26"/>
      <c r="EV9" s="26"/>
      <c r="EW9" s="26"/>
      <c r="EX9" s="2"/>
      <c r="EY9" s="26"/>
      <c r="EZ9" s="26"/>
      <c r="FA9" s="26"/>
      <c r="FB9" s="26"/>
      <c r="FC9" s="26"/>
      <c r="FD9" s="26"/>
      <c r="FE9" s="2"/>
      <c r="FF9" s="26"/>
      <c r="FG9" s="26"/>
      <c r="FH9" s="26"/>
      <c r="FI9" s="26"/>
      <c r="FJ9" s="26"/>
      <c r="FK9" s="26"/>
      <c r="FL9" s="2"/>
    </row>
    <row r="10" spans="2:168" customFormat="1" ht="14.4" x14ac:dyDescent="0.3">
      <c r="B10" s="40">
        <v>31</v>
      </c>
      <c r="C10" s="125" t="s">
        <v>299</v>
      </c>
      <c r="D10" s="13">
        <v>31</v>
      </c>
      <c r="E10" s="93">
        <f t="shared" si="0"/>
        <v>15</v>
      </c>
      <c r="F10" s="93">
        <f t="shared" si="1"/>
        <v>39</v>
      </c>
      <c r="G10" s="93">
        <f t="shared" si="2"/>
        <v>15</v>
      </c>
      <c r="H10" s="93">
        <f t="shared" si="3"/>
        <v>0</v>
      </c>
      <c r="I10" s="93">
        <f t="shared" si="4"/>
        <v>0</v>
      </c>
      <c r="J10" s="93">
        <f t="shared" si="5"/>
        <v>2</v>
      </c>
      <c r="K10" s="93">
        <f t="shared" si="6"/>
        <v>93</v>
      </c>
      <c r="L10" s="105">
        <f t="shared" si="7"/>
        <v>6.2</v>
      </c>
      <c r="M10" s="93" t="s">
        <v>81</v>
      </c>
      <c r="N10" s="93" t="s">
        <v>88</v>
      </c>
      <c r="O10" s="111">
        <v>11</v>
      </c>
      <c r="P10" s="24">
        <f>2+3+1+2+3+1</f>
        <v>12</v>
      </c>
      <c r="Q10" s="24">
        <f>1+3+3</f>
        <v>7</v>
      </c>
      <c r="R10" s="24"/>
      <c r="S10" s="24"/>
      <c r="T10" s="24"/>
      <c r="U10" s="24"/>
      <c r="V10" s="31">
        <v>1</v>
      </c>
      <c r="W10" s="32">
        <v>5</v>
      </c>
      <c r="X10" s="32">
        <v>1</v>
      </c>
      <c r="Y10" s="32">
        <v>0</v>
      </c>
      <c r="Z10" s="32">
        <v>0</v>
      </c>
      <c r="AA10" s="32">
        <v>1</v>
      </c>
      <c r="AB10" s="32">
        <v>8</v>
      </c>
      <c r="AC10" s="26"/>
      <c r="AD10" s="26"/>
      <c r="AE10" s="33"/>
      <c r="AF10" s="26"/>
      <c r="AG10" s="26"/>
      <c r="AH10" s="26"/>
      <c r="AI10" s="26"/>
      <c r="AJ10" s="34"/>
      <c r="AK10" s="32"/>
      <c r="AL10" s="32"/>
      <c r="AM10" s="32"/>
      <c r="AN10" s="32"/>
      <c r="AO10" s="32"/>
      <c r="AP10" s="32"/>
      <c r="AQ10" s="26">
        <v>1</v>
      </c>
      <c r="AR10" s="26">
        <v>3</v>
      </c>
      <c r="AS10" s="26">
        <v>2</v>
      </c>
      <c r="AT10" s="26"/>
      <c r="AU10" s="26"/>
      <c r="AV10" s="26"/>
      <c r="AW10" s="26">
        <v>7.2</v>
      </c>
      <c r="AX10" s="32">
        <v>1</v>
      </c>
      <c r="AY10" s="32">
        <v>5</v>
      </c>
      <c r="AZ10" s="32"/>
      <c r="BA10" s="32"/>
      <c r="BB10" s="32"/>
      <c r="BC10" s="32">
        <v>1</v>
      </c>
      <c r="BD10" s="32">
        <v>7.3</v>
      </c>
      <c r="BE10" s="26">
        <v>1</v>
      </c>
      <c r="BF10" s="26">
        <v>3</v>
      </c>
      <c r="BG10" s="26"/>
      <c r="BH10" s="26"/>
      <c r="BI10" s="26"/>
      <c r="BJ10" s="26"/>
      <c r="BK10" s="26">
        <v>6.5</v>
      </c>
      <c r="BL10" s="32">
        <v>1</v>
      </c>
      <c r="BM10" s="32">
        <v>3</v>
      </c>
      <c r="BN10" s="32"/>
      <c r="BO10" s="32"/>
      <c r="BP10" s="32"/>
      <c r="BQ10" s="32"/>
      <c r="BR10" s="32">
        <v>5</v>
      </c>
      <c r="BS10" s="26">
        <v>1</v>
      </c>
      <c r="BT10" s="26">
        <v>1</v>
      </c>
      <c r="BU10" s="26"/>
      <c r="BV10" s="26"/>
      <c r="BW10" s="26"/>
      <c r="BX10" s="26"/>
      <c r="BY10" s="26">
        <v>5</v>
      </c>
      <c r="BZ10" s="32">
        <v>1</v>
      </c>
      <c r="CA10" s="32">
        <v>3</v>
      </c>
      <c r="CB10" s="32">
        <v>2</v>
      </c>
      <c r="CC10" s="32"/>
      <c r="CD10" s="32"/>
      <c r="CE10" s="32"/>
      <c r="CF10" s="32">
        <v>6.7</v>
      </c>
      <c r="CG10" s="26">
        <v>1</v>
      </c>
      <c r="CH10" s="26">
        <v>2</v>
      </c>
      <c r="CI10" s="26"/>
      <c r="CJ10" s="26"/>
      <c r="CK10" s="26"/>
      <c r="CL10" s="26"/>
      <c r="CM10" s="26">
        <v>6</v>
      </c>
      <c r="CN10" s="32">
        <v>1</v>
      </c>
      <c r="CO10" s="32">
        <v>4</v>
      </c>
      <c r="CP10" s="32">
        <v>3</v>
      </c>
      <c r="CQ10" s="32"/>
      <c r="CR10" s="32"/>
      <c r="CS10" s="32"/>
      <c r="CT10" s="32">
        <v>6.3</v>
      </c>
      <c r="CU10" s="26">
        <v>1</v>
      </c>
      <c r="CV10" s="26">
        <v>2</v>
      </c>
      <c r="CW10" s="26">
        <v>3</v>
      </c>
      <c r="CX10" s="26"/>
      <c r="CY10" s="26"/>
      <c r="CZ10" s="26"/>
      <c r="DA10" s="26">
        <v>7</v>
      </c>
      <c r="DB10" s="26">
        <v>1</v>
      </c>
      <c r="DC10" s="26">
        <v>1</v>
      </c>
      <c r="DD10" s="26">
        <v>2</v>
      </c>
      <c r="DE10" s="26"/>
      <c r="DF10" s="26"/>
      <c r="DG10" s="26"/>
      <c r="DH10" s="26">
        <v>6</v>
      </c>
      <c r="DI10" s="26">
        <v>1</v>
      </c>
      <c r="DJ10" s="26">
        <v>3</v>
      </c>
      <c r="DK10" s="26">
        <v>2</v>
      </c>
      <c r="DL10" s="26"/>
      <c r="DM10" s="26"/>
      <c r="DN10" s="26"/>
      <c r="DO10" s="26">
        <v>6</v>
      </c>
      <c r="DP10" s="26">
        <v>1</v>
      </c>
      <c r="DQ10" s="26"/>
      <c r="DR10" s="26"/>
      <c r="DS10" s="26"/>
      <c r="DT10" s="26"/>
      <c r="DU10" s="26"/>
      <c r="DV10" s="26">
        <v>5</v>
      </c>
      <c r="DW10" s="26">
        <v>1</v>
      </c>
      <c r="DX10" s="26">
        <v>4</v>
      </c>
      <c r="DY10" s="26"/>
      <c r="DZ10" s="26"/>
      <c r="EA10" s="26"/>
      <c r="EB10" s="26"/>
      <c r="EC10" s="26">
        <v>5</v>
      </c>
      <c r="ED10" s="26"/>
      <c r="EE10" s="26"/>
      <c r="EF10" s="26"/>
      <c r="EG10" s="26"/>
      <c r="EH10" s="26"/>
      <c r="EI10" s="26"/>
      <c r="EJ10" s="26"/>
      <c r="EK10" s="26">
        <v>1</v>
      </c>
      <c r="EL10" s="26"/>
      <c r="EM10" s="26"/>
      <c r="EN10" s="26"/>
      <c r="EO10" s="26"/>
      <c r="EP10" s="26"/>
      <c r="EQ10" s="26">
        <v>6</v>
      </c>
      <c r="ER10" s="26"/>
      <c r="ES10" s="26"/>
      <c r="ET10" s="26"/>
      <c r="EU10" s="26"/>
      <c r="EV10" s="26"/>
      <c r="EW10" s="26"/>
      <c r="EX10" s="26"/>
      <c r="EY10" s="26"/>
      <c r="EZ10" s="26"/>
      <c r="FA10" s="26"/>
      <c r="FB10" s="26"/>
      <c r="FC10" s="26"/>
      <c r="FD10" s="26"/>
      <c r="FE10" s="26"/>
      <c r="FF10" s="26"/>
      <c r="FG10" s="26"/>
      <c r="FH10" s="26"/>
      <c r="FI10" s="26"/>
      <c r="FJ10" s="26"/>
      <c r="FK10" s="26"/>
      <c r="FL10" s="26"/>
    </row>
    <row r="11" spans="2:168" customFormat="1" ht="14.4" x14ac:dyDescent="0.3">
      <c r="B11" s="40">
        <v>24</v>
      </c>
      <c r="C11" s="125" t="s">
        <v>309</v>
      </c>
      <c r="D11" s="13">
        <v>24</v>
      </c>
      <c r="E11" s="93">
        <f t="shared" si="0"/>
        <v>16</v>
      </c>
      <c r="F11" s="93">
        <f t="shared" si="1"/>
        <v>14</v>
      </c>
      <c r="G11" s="93">
        <f t="shared" si="2"/>
        <v>13</v>
      </c>
      <c r="H11" s="93">
        <f t="shared" si="3"/>
        <v>0</v>
      </c>
      <c r="I11" s="93">
        <f t="shared" si="4"/>
        <v>0</v>
      </c>
      <c r="J11" s="93">
        <f t="shared" si="5"/>
        <v>1</v>
      </c>
      <c r="K11" s="93">
        <f t="shared" si="6"/>
        <v>99.1</v>
      </c>
      <c r="L11" s="105">
        <f t="shared" si="7"/>
        <v>6.1937499999999996</v>
      </c>
      <c r="M11" s="93" t="s">
        <v>81</v>
      </c>
      <c r="N11" s="93" t="s">
        <v>82</v>
      </c>
      <c r="O11" s="111">
        <v>10</v>
      </c>
      <c r="P11" s="24">
        <f>1+1+1+1</f>
        <v>4</v>
      </c>
      <c r="Q11" s="24">
        <v>1</v>
      </c>
      <c r="R11" s="24"/>
      <c r="S11" s="24"/>
      <c r="T11" s="24"/>
      <c r="U11" s="24"/>
      <c r="V11" s="31">
        <v>1</v>
      </c>
      <c r="W11" s="32">
        <v>0</v>
      </c>
      <c r="X11" s="32">
        <v>0</v>
      </c>
      <c r="Y11" s="32">
        <v>0</v>
      </c>
      <c r="Z11" s="32">
        <v>0</v>
      </c>
      <c r="AA11" s="32">
        <v>0</v>
      </c>
      <c r="AB11" s="32">
        <v>5</v>
      </c>
      <c r="AC11" s="26">
        <v>1</v>
      </c>
      <c r="AD11" s="26">
        <v>1</v>
      </c>
      <c r="AE11" s="26">
        <v>4</v>
      </c>
      <c r="AF11" s="26">
        <v>0</v>
      </c>
      <c r="AG11" s="26">
        <v>0</v>
      </c>
      <c r="AH11" s="26"/>
      <c r="AI11" s="26">
        <v>8</v>
      </c>
      <c r="AJ11" s="32">
        <v>1</v>
      </c>
      <c r="AK11" s="32">
        <v>6</v>
      </c>
      <c r="AL11" s="32">
        <v>2</v>
      </c>
      <c r="AM11" s="32"/>
      <c r="AN11" s="32"/>
      <c r="AO11" s="32">
        <v>1</v>
      </c>
      <c r="AP11" s="32">
        <v>8</v>
      </c>
      <c r="AQ11" s="26">
        <v>1</v>
      </c>
      <c r="AR11" s="26"/>
      <c r="AS11" s="26"/>
      <c r="AT11" s="26"/>
      <c r="AU11" s="26"/>
      <c r="AV11" s="26"/>
      <c r="AW11" s="26">
        <v>6.4</v>
      </c>
      <c r="AX11" s="32">
        <v>1</v>
      </c>
      <c r="AY11" s="32"/>
      <c r="AZ11" s="32">
        <v>1</v>
      </c>
      <c r="BA11" s="32"/>
      <c r="BB11" s="32"/>
      <c r="BC11" s="32"/>
      <c r="BD11" s="32">
        <v>5.8</v>
      </c>
      <c r="BE11" s="26">
        <v>1</v>
      </c>
      <c r="BF11" s="26">
        <v>3</v>
      </c>
      <c r="BG11" s="26"/>
      <c r="BH11" s="26"/>
      <c r="BI11" s="26"/>
      <c r="BJ11" s="26"/>
      <c r="BK11" s="2">
        <v>6.7</v>
      </c>
      <c r="BL11" s="32">
        <v>1</v>
      </c>
      <c r="BM11" s="32"/>
      <c r="BN11" s="32"/>
      <c r="BO11" s="32"/>
      <c r="BP11" s="32"/>
      <c r="BQ11" s="32"/>
      <c r="BR11" s="8">
        <v>5</v>
      </c>
      <c r="BS11" s="26"/>
      <c r="BT11" s="26"/>
      <c r="BU11" s="26"/>
      <c r="BV11" s="26"/>
      <c r="BW11" s="26"/>
      <c r="BX11" s="26"/>
      <c r="BY11" s="2"/>
      <c r="BZ11" s="32">
        <v>1</v>
      </c>
      <c r="CA11" s="32"/>
      <c r="CB11" s="32"/>
      <c r="CC11" s="32"/>
      <c r="CD11" s="32"/>
      <c r="CE11" s="32"/>
      <c r="CF11" s="8">
        <v>5.7</v>
      </c>
      <c r="CG11" s="26">
        <v>1</v>
      </c>
      <c r="CH11" s="26"/>
      <c r="CI11" s="26">
        <v>3</v>
      </c>
      <c r="CJ11" s="26"/>
      <c r="CK11" s="26"/>
      <c r="CL11" s="26"/>
      <c r="CM11" s="2">
        <v>9</v>
      </c>
      <c r="CN11" s="32">
        <v>1</v>
      </c>
      <c r="CO11" s="32">
        <v>1</v>
      </c>
      <c r="CP11" s="32">
        <v>1</v>
      </c>
      <c r="CQ11" s="32"/>
      <c r="CR11" s="32"/>
      <c r="CS11" s="32"/>
      <c r="CT11" s="8">
        <v>7.5</v>
      </c>
      <c r="CU11" s="26">
        <v>1</v>
      </c>
      <c r="CV11" s="26">
        <v>1</v>
      </c>
      <c r="CW11" s="26"/>
      <c r="CX11" s="26"/>
      <c r="CY11" s="26"/>
      <c r="CZ11" s="26"/>
      <c r="DA11" s="2">
        <v>5</v>
      </c>
      <c r="DB11" s="26">
        <v>1</v>
      </c>
      <c r="DC11" s="26">
        <v>2</v>
      </c>
      <c r="DD11" s="26">
        <v>1</v>
      </c>
      <c r="DE11" s="26"/>
      <c r="DF11" s="26"/>
      <c r="DG11" s="26"/>
      <c r="DH11" s="2">
        <v>6</v>
      </c>
      <c r="DI11" s="26">
        <v>1</v>
      </c>
      <c r="DJ11" s="26"/>
      <c r="DK11" s="26">
        <v>1</v>
      </c>
      <c r="DL11" s="26"/>
      <c r="DM11" s="26"/>
      <c r="DN11" s="26"/>
      <c r="DO11" s="2">
        <v>5</v>
      </c>
      <c r="DP11" s="26">
        <v>1</v>
      </c>
      <c r="DQ11" s="26"/>
      <c r="DR11" s="26"/>
      <c r="DS11" s="26"/>
      <c r="DT11" s="26"/>
      <c r="DU11" s="26"/>
      <c r="DV11" s="2">
        <v>5</v>
      </c>
      <c r="DW11" s="26">
        <v>1</v>
      </c>
      <c r="DX11" s="26"/>
      <c r="DY11" s="26"/>
      <c r="DZ11" s="26"/>
      <c r="EA11" s="26"/>
      <c r="EB11" s="26"/>
      <c r="EC11" s="2">
        <v>5</v>
      </c>
      <c r="ED11" s="26"/>
      <c r="EE11" s="26"/>
      <c r="EF11" s="26"/>
      <c r="EG11" s="26"/>
      <c r="EH11" s="26"/>
      <c r="EI11" s="26"/>
      <c r="EJ11" s="2"/>
      <c r="EK11" s="26">
        <v>1</v>
      </c>
      <c r="EL11" s="26"/>
      <c r="EM11" s="26"/>
      <c r="EN11" s="26"/>
      <c r="EO11" s="26"/>
      <c r="EP11" s="26"/>
      <c r="EQ11" s="2">
        <v>6</v>
      </c>
      <c r="ER11" s="26"/>
      <c r="ES11" s="26"/>
      <c r="ET11" s="26"/>
      <c r="EU11" s="26"/>
      <c r="EV11" s="26"/>
      <c r="EW11" s="26"/>
      <c r="EX11" s="2"/>
      <c r="EY11" s="26"/>
      <c r="EZ11" s="26"/>
      <c r="FA11" s="26"/>
      <c r="FB11" s="26"/>
      <c r="FC11" s="26"/>
      <c r="FD11" s="26"/>
      <c r="FE11" s="2"/>
      <c r="FF11" s="26"/>
      <c r="FG11" s="26"/>
      <c r="FH11" s="26"/>
      <c r="FI11" s="26"/>
      <c r="FJ11" s="26"/>
      <c r="FK11" s="26"/>
      <c r="FL11" s="2"/>
    </row>
    <row r="12" spans="2:168" customFormat="1" ht="14.4" x14ac:dyDescent="0.3">
      <c r="B12" s="40">
        <v>17</v>
      </c>
      <c r="C12" s="125" t="s">
        <v>316</v>
      </c>
      <c r="D12" s="13">
        <v>17</v>
      </c>
      <c r="E12" s="93">
        <f t="shared" si="0"/>
        <v>3</v>
      </c>
      <c r="F12" s="93">
        <f t="shared" si="1"/>
        <v>5</v>
      </c>
      <c r="G12" s="93">
        <f t="shared" si="2"/>
        <v>0</v>
      </c>
      <c r="H12" s="93">
        <f t="shared" si="3"/>
        <v>1</v>
      </c>
      <c r="I12" s="93">
        <f t="shared" si="4"/>
        <v>0</v>
      </c>
      <c r="J12" s="93">
        <f t="shared" si="5"/>
        <v>0</v>
      </c>
      <c r="K12" s="93">
        <f t="shared" si="6"/>
        <v>18.5</v>
      </c>
      <c r="L12" s="105">
        <f t="shared" si="7"/>
        <v>6.166666666666667</v>
      </c>
      <c r="M12" s="93" t="s">
        <v>81</v>
      </c>
      <c r="N12" s="93" t="s">
        <v>82</v>
      </c>
      <c r="O12" s="111">
        <v>7</v>
      </c>
      <c r="P12" s="3">
        <f>2+1+4</f>
        <v>7</v>
      </c>
      <c r="Q12" s="3">
        <f>1+1</f>
        <v>2</v>
      </c>
      <c r="R12" s="3"/>
      <c r="S12" s="3"/>
      <c r="T12" s="3"/>
      <c r="U12" s="3"/>
      <c r="V12" s="7"/>
      <c r="W12" s="8"/>
      <c r="X12" s="8"/>
      <c r="Y12" s="8"/>
      <c r="Z12" s="8"/>
      <c r="AA12" s="8"/>
      <c r="AB12" s="8"/>
      <c r="AC12" s="2"/>
      <c r="AD12" s="2"/>
      <c r="AE12" s="2"/>
      <c r="AF12" s="2"/>
      <c r="AG12" s="2"/>
      <c r="AH12" s="2"/>
      <c r="AI12" s="2"/>
      <c r="AJ12" s="8"/>
      <c r="AK12" s="8"/>
      <c r="AL12" s="8"/>
      <c r="AM12" s="8"/>
      <c r="AN12" s="8"/>
      <c r="AO12" s="8"/>
      <c r="AP12" s="8"/>
      <c r="AQ12" s="2">
        <v>1</v>
      </c>
      <c r="AR12" s="2">
        <v>3</v>
      </c>
      <c r="AS12" s="2"/>
      <c r="AT12" s="2">
        <v>1</v>
      </c>
      <c r="AU12" s="2"/>
      <c r="AV12" s="2"/>
      <c r="AW12" s="2">
        <v>3.5</v>
      </c>
      <c r="AX12" s="8">
        <v>1</v>
      </c>
      <c r="AY12" s="8"/>
      <c r="AZ12" s="8"/>
      <c r="BA12" s="8"/>
      <c r="BB12" s="8"/>
      <c r="BC12" s="8"/>
      <c r="BD12" s="8">
        <v>5</v>
      </c>
      <c r="BE12" s="2"/>
      <c r="BF12" s="2"/>
      <c r="BG12" s="2"/>
      <c r="BH12" s="2"/>
      <c r="BI12" s="2"/>
      <c r="BJ12" s="2"/>
      <c r="BK12" s="2"/>
      <c r="BL12" s="8"/>
      <c r="BM12" s="8"/>
      <c r="BN12" s="8"/>
      <c r="BO12" s="8"/>
      <c r="BP12" s="8"/>
      <c r="BQ12" s="8"/>
      <c r="BR12" s="8"/>
      <c r="BS12" s="2"/>
      <c r="BT12" s="2"/>
      <c r="BU12" s="2"/>
      <c r="BV12" s="2"/>
      <c r="BW12" s="2"/>
      <c r="BX12" s="2"/>
      <c r="BY12" s="2"/>
      <c r="BZ12" s="8"/>
      <c r="CA12" s="8"/>
      <c r="CB12" s="8"/>
      <c r="CC12" s="8"/>
      <c r="CD12" s="8"/>
      <c r="CE12" s="8"/>
      <c r="CF12" s="8"/>
      <c r="CG12" s="2"/>
      <c r="CH12" s="2"/>
      <c r="CI12" s="2"/>
      <c r="CJ12" s="2"/>
      <c r="CK12" s="2"/>
      <c r="CL12" s="2"/>
      <c r="CM12" s="2"/>
      <c r="CN12" s="8"/>
      <c r="CO12" s="8"/>
      <c r="CP12" s="8"/>
      <c r="CQ12" s="8"/>
      <c r="CR12" s="8"/>
      <c r="CS12" s="8"/>
      <c r="CT12" s="8"/>
      <c r="CU12" s="2"/>
      <c r="CV12" s="2"/>
      <c r="CW12" s="2"/>
      <c r="CX12" s="2"/>
      <c r="CY12" s="2"/>
      <c r="CZ12" s="2"/>
      <c r="DA12" s="2"/>
      <c r="DB12" s="2"/>
      <c r="DC12" s="2"/>
      <c r="DD12" s="2"/>
      <c r="DE12" s="2"/>
      <c r="DF12" s="2"/>
      <c r="DG12" s="2"/>
      <c r="DH12" s="2">
        <v>5</v>
      </c>
      <c r="DI12" s="2"/>
      <c r="DJ12" s="2"/>
      <c r="DK12" s="2"/>
      <c r="DL12" s="2"/>
      <c r="DM12" s="2"/>
      <c r="DN12" s="2"/>
      <c r="DO12" s="2"/>
      <c r="DP12" s="2"/>
      <c r="DQ12" s="2"/>
      <c r="DR12" s="2"/>
      <c r="DS12" s="2"/>
      <c r="DT12" s="2"/>
      <c r="DU12" s="2"/>
      <c r="DV12" s="2"/>
      <c r="DW12" s="2">
        <v>1</v>
      </c>
      <c r="DX12" s="2">
        <v>2</v>
      </c>
      <c r="DY12" s="2"/>
      <c r="DZ12" s="2"/>
      <c r="EA12" s="2"/>
      <c r="EB12" s="2"/>
      <c r="EC12" s="2">
        <v>5</v>
      </c>
      <c r="ED12" s="2"/>
      <c r="EE12" s="2"/>
      <c r="EF12" s="2"/>
      <c r="EG12" s="2"/>
      <c r="EH12" s="2"/>
      <c r="EI12" s="2"/>
      <c r="EJ12" s="2"/>
      <c r="EK12" s="2"/>
      <c r="EL12" s="2"/>
      <c r="EM12" s="2"/>
      <c r="EN12" s="2"/>
      <c r="EO12" s="2"/>
      <c r="EP12" s="2"/>
      <c r="EQ12" s="2"/>
      <c r="ER12" s="2"/>
      <c r="ES12" s="2"/>
      <c r="ET12" s="2"/>
      <c r="EU12" s="2"/>
      <c r="EV12" s="2"/>
      <c r="EW12" s="2"/>
      <c r="EX12" s="2"/>
      <c r="EY12" s="2"/>
      <c r="EZ12" s="2"/>
      <c r="FA12" s="2"/>
      <c r="FB12" s="2"/>
      <c r="FC12" s="2"/>
      <c r="FD12" s="2"/>
      <c r="FE12" s="2"/>
      <c r="FF12" s="2"/>
      <c r="FG12" s="2"/>
      <c r="FH12" s="2"/>
      <c r="FI12" s="2"/>
      <c r="FJ12" s="2"/>
      <c r="FK12" s="2"/>
      <c r="FL12" s="2"/>
    </row>
    <row r="13" spans="2:168" customFormat="1" ht="14.4" x14ac:dyDescent="0.3">
      <c r="B13" s="40">
        <v>55</v>
      </c>
      <c r="C13" s="125" t="s">
        <v>381</v>
      </c>
      <c r="D13" s="10">
        <v>55</v>
      </c>
      <c r="E13" s="93">
        <f t="shared" si="0"/>
        <v>9</v>
      </c>
      <c r="F13" s="93">
        <f t="shared" si="1"/>
        <v>0</v>
      </c>
      <c r="G13" s="93">
        <f t="shared" si="2"/>
        <v>0</v>
      </c>
      <c r="H13" s="93">
        <f t="shared" si="3"/>
        <v>0</v>
      </c>
      <c r="I13" s="93">
        <f t="shared" si="4"/>
        <v>0</v>
      </c>
      <c r="J13" s="93">
        <f t="shared" si="5"/>
        <v>2</v>
      </c>
      <c r="K13" s="93">
        <f t="shared" si="6"/>
        <v>55</v>
      </c>
      <c r="L13" s="105">
        <f t="shared" si="7"/>
        <v>6.1111111111111107</v>
      </c>
      <c r="M13" s="93" t="s">
        <v>351</v>
      </c>
      <c r="N13" s="93" t="s">
        <v>352</v>
      </c>
      <c r="O13" s="111">
        <v>11</v>
      </c>
      <c r="P13" s="4"/>
      <c r="Q13" s="4"/>
      <c r="R13" s="4"/>
      <c r="S13" s="4"/>
      <c r="T13" s="4"/>
      <c r="U13" s="4"/>
      <c r="V13" s="7"/>
      <c r="W13" s="8"/>
      <c r="X13" s="8"/>
      <c r="Y13" s="8"/>
      <c r="Z13" s="8"/>
      <c r="AA13" s="8"/>
      <c r="AB13" s="8"/>
      <c r="AC13" s="2">
        <v>1</v>
      </c>
      <c r="AD13" s="2">
        <v>0</v>
      </c>
      <c r="AE13" s="2">
        <v>0</v>
      </c>
      <c r="AF13" s="2">
        <v>0</v>
      </c>
      <c r="AG13" s="2">
        <v>0</v>
      </c>
      <c r="AH13" s="2"/>
      <c r="AI13" s="2">
        <v>7</v>
      </c>
      <c r="AJ13" s="8"/>
      <c r="AK13" s="8"/>
      <c r="AL13" s="8"/>
      <c r="AM13" s="8"/>
      <c r="AN13" s="8"/>
      <c r="AO13" s="8"/>
      <c r="AP13" s="8"/>
      <c r="AQ13" s="2">
        <v>1</v>
      </c>
      <c r="AR13" s="2"/>
      <c r="AS13" s="2"/>
      <c r="AT13" s="2"/>
      <c r="AU13" s="2"/>
      <c r="AV13" s="2">
        <v>1</v>
      </c>
      <c r="AW13" s="2">
        <v>8.3000000000000007</v>
      </c>
      <c r="AX13" s="8"/>
      <c r="AY13" s="8"/>
      <c r="AZ13" s="8"/>
      <c r="BA13" s="8"/>
      <c r="BB13" s="8"/>
      <c r="BC13" s="8"/>
      <c r="BD13" s="8"/>
      <c r="BE13" s="2"/>
      <c r="BF13" s="2"/>
      <c r="BG13" s="2"/>
      <c r="BH13" s="2"/>
      <c r="BI13" s="2"/>
      <c r="BJ13" s="2"/>
      <c r="BK13" s="2"/>
      <c r="BL13" s="8"/>
      <c r="BM13" s="8"/>
      <c r="BN13" s="8"/>
      <c r="BO13" s="8"/>
      <c r="BP13" s="8"/>
      <c r="BQ13" s="8"/>
      <c r="BR13" s="8"/>
      <c r="BS13" s="2">
        <v>1</v>
      </c>
      <c r="BT13" s="2"/>
      <c r="BU13" s="2"/>
      <c r="BV13" s="2"/>
      <c r="BW13" s="2"/>
      <c r="BX13" s="2"/>
      <c r="BY13" s="2">
        <v>5</v>
      </c>
      <c r="BZ13" s="8">
        <v>1</v>
      </c>
      <c r="CA13" s="8"/>
      <c r="CB13" s="8"/>
      <c r="CC13" s="8"/>
      <c r="CD13" s="8"/>
      <c r="CE13" s="8">
        <v>1</v>
      </c>
      <c r="CF13" s="8">
        <v>8.1999999999999993</v>
      </c>
      <c r="CG13" s="2"/>
      <c r="CH13" s="2"/>
      <c r="CI13" s="2"/>
      <c r="CJ13" s="2"/>
      <c r="CK13" s="2"/>
      <c r="CL13" s="2"/>
      <c r="CM13" s="2"/>
      <c r="CN13" s="8">
        <v>1</v>
      </c>
      <c r="CO13" s="8"/>
      <c r="CP13" s="8"/>
      <c r="CQ13" s="8"/>
      <c r="CR13" s="8"/>
      <c r="CS13" s="8"/>
      <c r="CT13" s="8">
        <v>7.5</v>
      </c>
      <c r="CU13" s="2"/>
      <c r="CV13" s="2"/>
      <c r="CW13" s="2"/>
      <c r="CX13" s="2"/>
      <c r="CY13" s="2"/>
      <c r="CZ13" s="2"/>
      <c r="DA13" s="2"/>
      <c r="DB13" s="2"/>
      <c r="DC13" s="2"/>
      <c r="DD13" s="2"/>
      <c r="DE13" s="2"/>
      <c r="DF13" s="2"/>
      <c r="DG13" s="2"/>
      <c r="DH13" s="2"/>
      <c r="DI13" s="2">
        <v>1</v>
      </c>
      <c r="DJ13" s="2"/>
      <c r="DK13" s="2"/>
      <c r="DL13" s="2"/>
      <c r="DM13" s="2"/>
      <c r="DN13" s="2"/>
      <c r="DO13" s="2">
        <v>4</v>
      </c>
      <c r="DP13" s="2">
        <v>1</v>
      </c>
      <c r="DQ13" s="2"/>
      <c r="DR13" s="2"/>
      <c r="DS13" s="2"/>
      <c r="DT13" s="2"/>
      <c r="DU13" s="2"/>
      <c r="DV13" s="2">
        <v>5</v>
      </c>
      <c r="DW13" s="2">
        <v>1</v>
      </c>
      <c r="DX13" s="2"/>
      <c r="DY13" s="2"/>
      <c r="DZ13" s="2"/>
      <c r="EA13" s="2"/>
      <c r="EB13" s="2"/>
      <c r="EC13" s="2">
        <v>5</v>
      </c>
      <c r="ED13" s="2">
        <v>1</v>
      </c>
      <c r="EE13" s="2"/>
      <c r="EF13" s="2"/>
      <c r="EG13" s="2"/>
      <c r="EH13" s="2"/>
      <c r="EI13" s="2"/>
      <c r="EJ13" s="2">
        <v>5</v>
      </c>
      <c r="EK13" s="2"/>
      <c r="EL13" s="2"/>
      <c r="EM13" s="2"/>
      <c r="EN13" s="2"/>
      <c r="EO13" s="2"/>
      <c r="EP13" s="2"/>
      <c r="EQ13" s="2"/>
      <c r="ER13" s="2"/>
      <c r="ES13" s="2"/>
      <c r="ET13" s="2"/>
      <c r="EU13" s="2"/>
      <c r="EV13" s="2"/>
      <c r="EW13" s="2"/>
      <c r="EX13" s="2"/>
      <c r="EY13" s="2"/>
      <c r="EZ13" s="2"/>
      <c r="FA13" s="2"/>
      <c r="FB13" s="2"/>
      <c r="FC13" s="2"/>
      <c r="FD13" s="2"/>
      <c r="FE13" s="2"/>
      <c r="FF13" s="2"/>
      <c r="FG13" s="2"/>
      <c r="FH13" s="2"/>
      <c r="FI13" s="2"/>
      <c r="FJ13" s="2"/>
      <c r="FK13" s="2"/>
      <c r="FL13" s="2"/>
    </row>
    <row r="14" spans="2:168" customFormat="1" ht="14.4" x14ac:dyDescent="0.3">
      <c r="B14" s="40">
        <v>76</v>
      </c>
      <c r="C14" s="130" t="s">
        <v>559</v>
      </c>
      <c r="D14" s="10">
        <v>76</v>
      </c>
      <c r="E14" s="93">
        <f t="shared" si="0"/>
        <v>1</v>
      </c>
      <c r="F14" s="93">
        <f t="shared" si="1"/>
        <v>0</v>
      </c>
      <c r="G14" s="93">
        <f t="shared" si="2"/>
        <v>0</v>
      </c>
      <c r="H14" s="93">
        <f t="shared" si="3"/>
        <v>0</v>
      </c>
      <c r="I14" s="93">
        <f t="shared" si="4"/>
        <v>0</v>
      </c>
      <c r="J14" s="93">
        <f t="shared" si="5"/>
        <v>0</v>
      </c>
      <c r="K14" s="93">
        <f t="shared" si="6"/>
        <v>6</v>
      </c>
      <c r="L14" s="105">
        <f t="shared" si="7"/>
        <v>6</v>
      </c>
      <c r="M14" s="93"/>
      <c r="N14" s="93"/>
      <c r="O14" s="111"/>
      <c r="P14" s="26"/>
      <c r="Q14" s="26"/>
      <c r="R14" s="26"/>
      <c r="S14" s="26"/>
      <c r="T14" s="26"/>
      <c r="U14" s="26"/>
      <c r="V14" s="31"/>
      <c r="W14" s="32"/>
      <c r="X14" s="32"/>
      <c r="Y14" s="32"/>
      <c r="Z14" s="32"/>
      <c r="AA14" s="32"/>
      <c r="AB14" s="32"/>
      <c r="AC14" s="26"/>
      <c r="AD14" s="26"/>
      <c r="AE14" s="26"/>
      <c r="AF14" s="26"/>
      <c r="AG14" s="26"/>
      <c r="AH14" s="26"/>
      <c r="AI14" s="26"/>
      <c r="AJ14" s="32"/>
      <c r="AK14" s="32"/>
      <c r="AL14" s="32"/>
      <c r="AM14" s="32"/>
      <c r="AN14" s="32"/>
      <c r="AO14" s="32"/>
      <c r="AP14" s="32"/>
      <c r="AQ14" s="26"/>
      <c r="AR14" s="26"/>
      <c r="AS14" s="26"/>
      <c r="AT14" s="26"/>
      <c r="AU14" s="26"/>
      <c r="AV14" s="26"/>
      <c r="AW14" s="26"/>
      <c r="AX14" s="32"/>
      <c r="AY14" s="32"/>
      <c r="AZ14" s="32"/>
      <c r="BA14" s="32"/>
      <c r="BB14" s="32"/>
      <c r="BC14" s="32"/>
      <c r="BD14" s="32"/>
      <c r="BE14" s="26"/>
      <c r="BF14" s="26"/>
      <c r="BG14" s="26"/>
      <c r="BH14" s="26"/>
      <c r="BI14" s="26"/>
      <c r="BJ14" s="26"/>
      <c r="BK14" s="26"/>
      <c r="BL14" s="32"/>
      <c r="BM14" s="32"/>
      <c r="BN14" s="32"/>
      <c r="BO14" s="32"/>
      <c r="BP14" s="32"/>
      <c r="BQ14" s="32"/>
      <c r="BR14" s="32"/>
      <c r="BS14" s="26"/>
      <c r="BT14" s="26"/>
      <c r="BU14" s="26"/>
      <c r="BV14" s="26"/>
      <c r="BW14" s="26"/>
      <c r="BX14" s="26"/>
      <c r="BY14" s="26"/>
      <c r="BZ14" s="32"/>
      <c r="CA14" s="32"/>
      <c r="CB14" s="32"/>
      <c r="CC14" s="32"/>
      <c r="CD14" s="32"/>
      <c r="CE14" s="32"/>
      <c r="CF14" s="32"/>
      <c r="CG14" s="26"/>
      <c r="CH14" s="26"/>
      <c r="CI14" s="26"/>
      <c r="CJ14" s="26"/>
      <c r="CK14" s="26"/>
      <c r="CL14" s="26"/>
      <c r="CM14" s="26"/>
      <c r="CN14" s="32">
        <v>1</v>
      </c>
      <c r="CO14" s="32"/>
      <c r="CP14" s="32"/>
      <c r="CQ14" s="32"/>
      <c r="CR14" s="32"/>
      <c r="CS14" s="32"/>
      <c r="CT14" s="32">
        <v>6</v>
      </c>
      <c r="CU14" s="26"/>
      <c r="CV14" s="26"/>
      <c r="CW14" s="26"/>
      <c r="CX14" s="26"/>
      <c r="CY14" s="26"/>
      <c r="CZ14" s="26"/>
      <c r="DA14" s="26"/>
      <c r="DB14" s="26"/>
      <c r="DC14" s="26"/>
      <c r="DD14" s="26"/>
      <c r="DE14" s="26"/>
      <c r="DF14" s="26"/>
      <c r="DG14" s="26"/>
      <c r="DH14" s="26"/>
      <c r="DI14" s="26"/>
      <c r="DJ14" s="26"/>
      <c r="DK14" s="26"/>
      <c r="DL14" s="26"/>
      <c r="DM14" s="26"/>
      <c r="DN14" s="26"/>
      <c r="DO14" s="26"/>
      <c r="DP14" s="26"/>
      <c r="DQ14" s="26"/>
      <c r="DR14" s="26"/>
      <c r="DS14" s="26"/>
      <c r="DT14" s="26"/>
      <c r="DU14" s="26"/>
      <c r="DV14" s="26"/>
      <c r="DW14" s="26"/>
      <c r="DX14" s="26"/>
      <c r="DY14" s="26"/>
      <c r="DZ14" s="26"/>
      <c r="EA14" s="26"/>
      <c r="EB14" s="26"/>
      <c r="EC14" s="26"/>
      <c r="ED14" s="26"/>
      <c r="EE14" s="26"/>
      <c r="EF14" s="26"/>
      <c r="EG14" s="26"/>
      <c r="EH14" s="26"/>
      <c r="EI14" s="26"/>
      <c r="EJ14" s="26"/>
      <c r="EK14" s="26"/>
      <c r="EL14" s="26"/>
      <c r="EM14" s="26"/>
      <c r="EN14" s="26"/>
      <c r="EO14" s="26"/>
      <c r="EP14" s="26"/>
      <c r="EQ14" s="26"/>
      <c r="ER14" s="26"/>
      <c r="ES14" s="26"/>
      <c r="ET14" s="26"/>
      <c r="EU14" s="26"/>
      <c r="EV14" s="26"/>
      <c r="EW14" s="26"/>
      <c r="EX14" s="26"/>
      <c r="EY14" s="26"/>
      <c r="EZ14" s="26"/>
      <c r="FA14" s="26"/>
      <c r="FB14" s="26"/>
      <c r="FC14" s="26"/>
      <c r="FD14" s="26"/>
      <c r="FE14" s="26"/>
      <c r="FF14" s="26"/>
      <c r="FG14" s="26"/>
      <c r="FH14" s="26"/>
      <c r="FI14" s="26"/>
      <c r="FJ14" s="26"/>
      <c r="FK14" s="26"/>
      <c r="FL14" s="26"/>
    </row>
    <row r="15" spans="2:168" customFormat="1" ht="14.4" x14ac:dyDescent="0.3">
      <c r="B15" s="40">
        <v>78</v>
      </c>
      <c r="C15" s="40" t="s">
        <v>621</v>
      </c>
      <c r="D15" s="10">
        <v>78</v>
      </c>
      <c r="E15" s="93">
        <f t="shared" si="0"/>
        <v>1</v>
      </c>
      <c r="F15" s="93">
        <f t="shared" si="1"/>
        <v>0</v>
      </c>
      <c r="G15" s="93">
        <f t="shared" si="2"/>
        <v>0</v>
      </c>
      <c r="H15" s="93">
        <f t="shared" si="3"/>
        <v>0</v>
      </c>
      <c r="I15" s="93">
        <f t="shared" si="4"/>
        <v>0</v>
      </c>
      <c r="J15" s="93">
        <f t="shared" si="5"/>
        <v>0</v>
      </c>
      <c r="K15" s="93">
        <f t="shared" si="6"/>
        <v>6</v>
      </c>
      <c r="L15" s="105">
        <f t="shared" si="7"/>
        <v>6</v>
      </c>
      <c r="M15" s="93"/>
      <c r="N15" s="93"/>
      <c r="O15" s="111"/>
      <c r="P15" s="26"/>
      <c r="Q15" s="26"/>
      <c r="R15" s="26"/>
      <c r="S15" s="26"/>
      <c r="T15" s="26"/>
      <c r="U15" s="26"/>
      <c r="V15" s="31"/>
      <c r="W15" s="32"/>
      <c r="X15" s="32"/>
      <c r="Y15" s="32"/>
      <c r="Z15" s="32"/>
      <c r="AA15" s="32"/>
      <c r="AB15" s="32"/>
      <c r="AC15" s="26"/>
      <c r="AD15" s="26"/>
      <c r="AE15" s="26"/>
      <c r="AF15" s="26"/>
      <c r="AG15" s="26"/>
      <c r="AH15" s="26"/>
      <c r="AI15" s="26"/>
      <c r="AJ15" s="32"/>
      <c r="AK15" s="32"/>
      <c r="AL15" s="32"/>
      <c r="AM15" s="32"/>
      <c r="AN15" s="32"/>
      <c r="AO15" s="32"/>
      <c r="AP15" s="32"/>
      <c r="AQ15" s="26"/>
      <c r="AR15" s="26"/>
      <c r="AS15" s="26"/>
      <c r="AT15" s="26"/>
      <c r="AU15" s="26"/>
      <c r="AV15" s="26"/>
      <c r="AW15" s="26"/>
      <c r="AX15" s="32"/>
      <c r="AY15" s="32"/>
      <c r="AZ15" s="32"/>
      <c r="BA15" s="32"/>
      <c r="BB15" s="32"/>
      <c r="BC15" s="32"/>
      <c r="BD15" s="32"/>
      <c r="BE15" s="26"/>
      <c r="BF15" s="26"/>
      <c r="BG15" s="26"/>
      <c r="BH15" s="26"/>
      <c r="BI15" s="26"/>
      <c r="BJ15" s="26"/>
      <c r="BK15" s="26"/>
      <c r="BL15" s="32"/>
      <c r="BM15" s="32"/>
      <c r="BN15" s="32"/>
      <c r="BO15" s="32"/>
      <c r="BP15" s="32"/>
      <c r="BQ15" s="32"/>
      <c r="BR15" s="32"/>
      <c r="BS15" s="26"/>
      <c r="BT15" s="26"/>
      <c r="BU15" s="26"/>
      <c r="BV15" s="26"/>
      <c r="BW15" s="26"/>
      <c r="BX15" s="26"/>
      <c r="BY15" s="26"/>
      <c r="BZ15" s="32"/>
      <c r="CA15" s="32"/>
      <c r="CB15" s="32"/>
      <c r="CC15" s="32"/>
      <c r="CD15" s="32"/>
      <c r="CE15" s="32"/>
      <c r="CF15" s="32"/>
      <c r="CG15" s="26"/>
      <c r="CH15" s="26"/>
      <c r="CI15" s="26"/>
      <c r="CJ15" s="26"/>
      <c r="CK15" s="26"/>
      <c r="CL15" s="26"/>
      <c r="CM15" s="26"/>
      <c r="CN15" s="32"/>
      <c r="CO15" s="32"/>
      <c r="CP15" s="32"/>
      <c r="CQ15" s="32"/>
      <c r="CR15" s="32"/>
      <c r="CS15" s="32"/>
      <c r="CT15" s="32"/>
      <c r="CU15" s="26">
        <v>1</v>
      </c>
      <c r="CV15" s="26"/>
      <c r="CW15" s="26"/>
      <c r="CX15" s="26"/>
      <c r="CY15" s="26"/>
      <c r="CZ15" s="26"/>
      <c r="DA15" s="26">
        <v>6</v>
      </c>
      <c r="DB15" s="26"/>
      <c r="DC15" s="26"/>
      <c r="DD15" s="26"/>
      <c r="DE15" s="26"/>
      <c r="DF15" s="26"/>
      <c r="DG15" s="26"/>
      <c r="DH15" s="26"/>
      <c r="DI15" s="26"/>
      <c r="DJ15" s="26"/>
      <c r="DK15" s="26"/>
      <c r="DL15" s="26"/>
      <c r="DM15" s="26"/>
      <c r="DN15" s="26"/>
      <c r="DO15" s="26"/>
      <c r="DP15" s="26"/>
      <c r="DQ15" s="26"/>
      <c r="DR15" s="26"/>
      <c r="DS15" s="26"/>
      <c r="DT15" s="26"/>
      <c r="DU15" s="26"/>
      <c r="DV15" s="26"/>
      <c r="DW15" s="26"/>
      <c r="DX15" s="26"/>
      <c r="DY15" s="26"/>
      <c r="DZ15" s="26"/>
      <c r="EA15" s="26"/>
      <c r="EB15" s="26"/>
      <c r="EC15" s="26"/>
      <c r="ED15" s="26"/>
      <c r="EE15" s="26"/>
      <c r="EF15" s="26"/>
      <c r="EG15" s="26"/>
      <c r="EH15" s="26"/>
      <c r="EI15" s="26"/>
      <c r="EJ15" s="26"/>
      <c r="EK15" s="26"/>
      <c r="EL15" s="26"/>
      <c r="EM15" s="26"/>
      <c r="EN15" s="26"/>
      <c r="EO15" s="26"/>
      <c r="EP15" s="26"/>
      <c r="EQ15" s="26"/>
      <c r="ER15" s="26"/>
      <c r="ES15" s="26"/>
      <c r="ET15" s="26"/>
      <c r="EU15" s="26"/>
      <c r="EV15" s="26"/>
      <c r="EW15" s="26"/>
      <c r="EX15" s="26"/>
      <c r="EY15" s="26"/>
      <c r="EZ15" s="26"/>
      <c r="FA15" s="26"/>
      <c r="FB15" s="26"/>
      <c r="FC15" s="26"/>
      <c r="FD15" s="26"/>
      <c r="FE15" s="26"/>
      <c r="FF15" s="26"/>
      <c r="FG15" s="26"/>
      <c r="FH15" s="26"/>
      <c r="FI15" s="26"/>
      <c r="FJ15" s="26"/>
      <c r="FK15" s="26"/>
      <c r="FL15" s="26"/>
    </row>
    <row r="16" spans="2:168" customFormat="1" ht="14.4" x14ac:dyDescent="0.3">
      <c r="B16" s="40"/>
      <c r="C16" s="10" t="s">
        <v>622</v>
      </c>
      <c r="D16" s="10">
        <v>91</v>
      </c>
      <c r="E16" s="93">
        <f t="shared" si="0"/>
        <v>1</v>
      </c>
      <c r="F16" s="93">
        <f t="shared" si="1"/>
        <v>0</v>
      </c>
      <c r="G16" s="93">
        <f t="shared" si="2"/>
        <v>0</v>
      </c>
      <c r="H16" s="93">
        <f t="shared" si="3"/>
        <v>0</v>
      </c>
      <c r="I16" s="93">
        <f t="shared" si="4"/>
        <v>0</v>
      </c>
      <c r="J16" s="93">
        <f t="shared" si="5"/>
        <v>0</v>
      </c>
      <c r="K16" s="93">
        <f t="shared" si="6"/>
        <v>6</v>
      </c>
      <c r="L16" s="105">
        <f t="shared" si="7"/>
        <v>6</v>
      </c>
      <c r="M16" s="93"/>
      <c r="N16" s="93"/>
      <c r="O16" s="111"/>
      <c r="P16" s="26"/>
      <c r="Q16" s="26"/>
      <c r="R16" s="26"/>
      <c r="S16" s="26"/>
      <c r="T16" s="26"/>
      <c r="U16" s="26"/>
      <c r="V16" s="31"/>
      <c r="W16" s="32"/>
      <c r="X16" s="32"/>
      <c r="Y16" s="32"/>
      <c r="Z16" s="32"/>
      <c r="AA16" s="32"/>
      <c r="AB16" s="32"/>
      <c r="AC16" s="26"/>
      <c r="AD16" s="26"/>
      <c r="AE16" s="26"/>
      <c r="AF16" s="26"/>
      <c r="AG16" s="26"/>
      <c r="AH16" s="26"/>
      <c r="AI16" s="26"/>
      <c r="AJ16" s="32"/>
      <c r="AK16" s="32"/>
      <c r="AL16" s="32"/>
      <c r="AM16" s="32"/>
      <c r="AN16" s="32"/>
      <c r="AO16" s="32"/>
      <c r="AP16" s="32"/>
      <c r="AQ16" s="26"/>
      <c r="AR16" s="26"/>
      <c r="AS16" s="26"/>
      <c r="AT16" s="26"/>
      <c r="AU16" s="26"/>
      <c r="AV16" s="26"/>
      <c r="AW16" s="26"/>
      <c r="AX16" s="32"/>
      <c r="AY16" s="32"/>
      <c r="AZ16" s="32"/>
      <c r="BA16" s="32"/>
      <c r="BB16" s="32"/>
      <c r="BC16" s="32"/>
      <c r="BD16" s="32"/>
      <c r="BE16" s="26"/>
      <c r="BF16" s="26"/>
      <c r="BG16" s="26"/>
      <c r="BH16" s="26"/>
      <c r="BI16" s="26"/>
      <c r="BJ16" s="26"/>
      <c r="BK16" s="26"/>
      <c r="BL16" s="32"/>
      <c r="BM16" s="32"/>
      <c r="BN16" s="32"/>
      <c r="BO16" s="32"/>
      <c r="BP16" s="32"/>
      <c r="BQ16" s="32"/>
      <c r="BR16" s="32"/>
      <c r="BS16" s="26"/>
      <c r="BT16" s="26"/>
      <c r="BU16" s="26"/>
      <c r="BV16" s="26"/>
      <c r="BW16" s="26"/>
      <c r="BX16" s="26"/>
      <c r="BY16" s="26"/>
      <c r="BZ16" s="32"/>
      <c r="CA16" s="32"/>
      <c r="CB16" s="32"/>
      <c r="CC16" s="32"/>
      <c r="CD16" s="32"/>
      <c r="CE16" s="32"/>
      <c r="CF16" s="32"/>
      <c r="CG16" s="26"/>
      <c r="CH16" s="26"/>
      <c r="CI16" s="26"/>
      <c r="CJ16" s="26"/>
      <c r="CK16" s="26"/>
      <c r="CL16" s="26"/>
      <c r="CM16" s="26"/>
      <c r="CN16" s="32"/>
      <c r="CO16" s="32"/>
      <c r="CP16" s="32"/>
      <c r="CQ16" s="32"/>
      <c r="CR16" s="32"/>
      <c r="CS16" s="32"/>
      <c r="CT16" s="32"/>
      <c r="CU16" s="26"/>
      <c r="CV16" s="26"/>
      <c r="CW16" s="26"/>
      <c r="CX16" s="26"/>
      <c r="CY16" s="26"/>
      <c r="CZ16" s="26"/>
      <c r="DA16" s="26"/>
      <c r="DB16" s="26"/>
      <c r="DC16" s="26"/>
      <c r="DD16" s="26"/>
      <c r="DE16" s="26"/>
      <c r="DF16" s="26"/>
      <c r="DG16" s="26"/>
      <c r="DH16" s="26"/>
      <c r="DI16" s="26"/>
      <c r="DJ16" s="26"/>
      <c r="DK16" s="26"/>
      <c r="DL16" s="26"/>
      <c r="DM16" s="26"/>
      <c r="DN16" s="26"/>
      <c r="DO16" s="26"/>
      <c r="DP16" s="26"/>
      <c r="DQ16" s="26"/>
      <c r="DR16" s="26"/>
      <c r="DS16" s="26"/>
      <c r="DT16" s="26"/>
      <c r="DU16" s="26"/>
      <c r="DV16" s="26"/>
      <c r="DW16" s="26"/>
      <c r="DX16" s="26"/>
      <c r="DY16" s="26"/>
      <c r="DZ16" s="26"/>
      <c r="EA16" s="26"/>
      <c r="EB16" s="26"/>
      <c r="EC16" s="26"/>
      <c r="ED16" s="26"/>
      <c r="EE16" s="26"/>
      <c r="EF16" s="26"/>
      <c r="EG16" s="26"/>
      <c r="EH16" s="26"/>
      <c r="EI16" s="26"/>
      <c r="EJ16" s="26"/>
      <c r="EK16" s="26">
        <v>1</v>
      </c>
      <c r="EL16" s="26"/>
      <c r="EM16" s="26"/>
      <c r="EN16" s="26"/>
      <c r="EO16" s="26"/>
      <c r="EP16" s="26"/>
      <c r="EQ16" s="26">
        <v>6</v>
      </c>
      <c r="ER16" s="26"/>
      <c r="ES16" s="26"/>
      <c r="ET16" s="26"/>
      <c r="EU16" s="26"/>
      <c r="EV16" s="26"/>
      <c r="EW16" s="26"/>
      <c r="EX16" s="26"/>
      <c r="EY16" s="26"/>
      <c r="EZ16" s="26"/>
      <c r="FA16" s="26"/>
      <c r="FB16" s="26"/>
      <c r="FC16" s="26"/>
      <c r="FD16" s="26"/>
      <c r="FE16" s="26"/>
      <c r="FF16" s="26"/>
      <c r="FG16" s="26"/>
      <c r="FH16" s="26"/>
      <c r="FI16" s="26"/>
      <c r="FJ16" s="26"/>
      <c r="FK16" s="26"/>
      <c r="FL16" s="26"/>
    </row>
    <row r="17" spans="2:168" customFormat="1" ht="14.4" x14ac:dyDescent="0.3">
      <c r="B17" s="40">
        <v>13</v>
      </c>
      <c r="C17" s="125" t="s">
        <v>327</v>
      </c>
      <c r="D17" s="13">
        <v>13</v>
      </c>
      <c r="E17" s="93">
        <f t="shared" si="0"/>
        <v>7</v>
      </c>
      <c r="F17" s="93">
        <f t="shared" si="1"/>
        <v>5</v>
      </c>
      <c r="G17" s="93">
        <f t="shared" si="2"/>
        <v>6</v>
      </c>
      <c r="H17" s="93">
        <f t="shared" si="3"/>
        <v>0</v>
      </c>
      <c r="I17" s="93">
        <f t="shared" si="4"/>
        <v>0</v>
      </c>
      <c r="J17" s="93">
        <f t="shared" si="5"/>
        <v>0</v>
      </c>
      <c r="K17" s="93">
        <f t="shared" si="6"/>
        <v>41.93</v>
      </c>
      <c r="L17" s="105">
        <f t="shared" si="7"/>
        <v>5.99</v>
      </c>
      <c r="M17" s="93" t="s">
        <v>81</v>
      </c>
      <c r="N17" s="93" t="s">
        <v>82</v>
      </c>
      <c r="O17" s="111">
        <v>11</v>
      </c>
      <c r="P17" s="3">
        <f>2+1+1+4</f>
        <v>8</v>
      </c>
      <c r="Q17" s="3">
        <f>2+2+2+6</f>
        <v>12</v>
      </c>
      <c r="R17" s="3"/>
      <c r="S17" s="3"/>
      <c r="T17" s="3"/>
      <c r="U17" s="3"/>
      <c r="V17" s="7"/>
      <c r="W17" s="8"/>
      <c r="X17" s="8"/>
      <c r="Y17" s="8"/>
      <c r="Z17" s="8"/>
      <c r="AA17" s="8"/>
      <c r="AB17" s="8"/>
      <c r="AC17" s="2">
        <v>1</v>
      </c>
      <c r="AD17" s="2">
        <v>2</v>
      </c>
      <c r="AE17" s="5">
        <v>1</v>
      </c>
      <c r="AF17" s="2">
        <v>0</v>
      </c>
      <c r="AG17" s="2">
        <v>0</v>
      </c>
      <c r="AH17" s="2"/>
      <c r="AI17" s="2">
        <v>7.43</v>
      </c>
      <c r="AJ17" s="9"/>
      <c r="AK17" s="8"/>
      <c r="AL17" s="8"/>
      <c r="AM17" s="8"/>
      <c r="AN17" s="8"/>
      <c r="AO17" s="8"/>
      <c r="AP17" s="8"/>
      <c r="AQ17" s="2">
        <v>1</v>
      </c>
      <c r="AR17" s="2">
        <v>2</v>
      </c>
      <c r="AS17" s="2">
        <v>2</v>
      </c>
      <c r="AT17" s="2"/>
      <c r="AU17" s="2"/>
      <c r="AV17" s="2"/>
      <c r="AW17" s="2">
        <v>6.5</v>
      </c>
      <c r="AX17" s="8"/>
      <c r="AY17" s="8"/>
      <c r="AZ17" s="8"/>
      <c r="BA17" s="8"/>
      <c r="BB17" s="8"/>
      <c r="BC17" s="8"/>
      <c r="BD17" s="8"/>
      <c r="BE17" s="2">
        <v>1</v>
      </c>
      <c r="BF17" s="2"/>
      <c r="BG17" s="2">
        <v>2</v>
      </c>
      <c r="BH17" s="2"/>
      <c r="BI17" s="2"/>
      <c r="BJ17" s="2"/>
      <c r="BK17" s="2">
        <v>5.5</v>
      </c>
      <c r="BL17" s="8"/>
      <c r="BM17" s="8"/>
      <c r="BN17" s="8"/>
      <c r="BO17" s="8"/>
      <c r="BP17" s="8"/>
      <c r="BQ17" s="8"/>
      <c r="BR17" s="8"/>
      <c r="BS17" s="2"/>
      <c r="BT17" s="2"/>
      <c r="BU17" s="2"/>
      <c r="BV17" s="2"/>
      <c r="BW17" s="2"/>
      <c r="BX17" s="2"/>
      <c r="BY17" s="2"/>
      <c r="BZ17" s="8"/>
      <c r="CA17" s="8"/>
      <c r="CB17" s="8"/>
      <c r="CC17" s="8"/>
      <c r="CD17" s="8"/>
      <c r="CE17" s="8"/>
      <c r="CF17" s="8"/>
      <c r="CG17" s="2">
        <v>1</v>
      </c>
      <c r="CH17" s="2"/>
      <c r="CI17" s="2"/>
      <c r="CJ17" s="2"/>
      <c r="CK17" s="2"/>
      <c r="CL17" s="2"/>
      <c r="CM17" s="2">
        <v>5.5</v>
      </c>
      <c r="CN17" s="8"/>
      <c r="CO17" s="8"/>
      <c r="CP17" s="8"/>
      <c r="CQ17" s="8"/>
      <c r="CR17" s="8"/>
      <c r="CS17" s="8"/>
      <c r="CT17" s="8"/>
      <c r="CU17" s="2">
        <v>1</v>
      </c>
      <c r="CV17" s="2"/>
      <c r="CW17" s="2"/>
      <c r="CX17" s="2"/>
      <c r="CY17" s="2"/>
      <c r="CZ17" s="2"/>
      <c r="DA17" s="2">
        <v>5</v>
      </c>
      <c r="DB17" s="2"/>
      <c r="DC17" s="2"/>
      <c r="DD17" s="2"/>
      <c r="DE17" s="2"/>
      <c r="DF17" s="2"/>
      <c r="DG17" s="2"/>
      <c r="DH17" s="2"/>
      <c r="DI17" s="2">
        <v>1</v>
      </c>
      <c r="DJ17" s="2">
        <v>1</v>
      </c>
      <c r="DK17" s="2">
        <v>1</v>
      </c>
      <c r="DL17" s="2"/>
      <c r="DM17" s="2"/>
      <c r="DN17" s="2"/>
      <c r="DO17" s="2">
        <v>6</v>
      </c>
      <c r="DP17" s="2"/>
      <c r="DQ17" s="2"/>
      <c r="DR17" s="2"/>
      <c r="DS17" s="2"/>
      <c r="DT17" s="2"/>
      <c r="DU17" s="2"/>
      <c r="DV17" s="2"/>
      <c r="DW17" s="2"/>
      <c r="DX17" s="2"/>
      <c r="DY17" s="2"/>
      <c r="DZ17" s="2"/>
      <c r="EA17" s="2"/>
      <c r="EB17" s="2"/>
      <c r="EC17" s="2"/>
      <c r="ED17" s="2"/>
      <c r="EE17" s="2"/>
      <c r="EF17" s="2"/>
      <c r="EG17" s="2"/>
      <c r="EH17" s="2"/>
      <c r="EI17" s="2"/>
      <c r="EJ17" s="2"/>
      <c r="EK17" s="2">
        <v>1</v>
      </c>
      <c r="EL17" s="2"/>
      <c r="EM17" s="2"/>
      <c r="EN17" s="2"/>
      <c r="EO17" s="2"/>
      <c r="EP17" s="2"/>
      <c r="EQ17" s="2">
        <v>6</v>
      </c>
      <c r="ER17" s="2"/>
      <c r="ES17" s="2"/>
      <c r="ET17" s="2"/>
      <c r="EU17" s="2"/>
      <c r="EV17" s="2"/>
      <c r="EW17" s="2"/>
      <c r="EX17" s="2"/>
      <c r="EY17" s="2"/>
      <c r="EZ17" s="2"/>
      <c r="FA17" s="2"/>
      <c r="FB17" s="2"/>
      <c r="FC17" s="2"/>
      <c r="FD17" s="2"/>
      <c r="FE17" s="2"/>
      <c r="FF17" s="2"/>
      <c r="FG17" s="2"/>
      <c r="FH17" s="2"/>
      <c r="FI17" s="2"/>
      <c r="FJ17" s="2"/>
      <c r="FK17" s="2"/>
      <c r="FL17" s="2"/>
    </row>
    <row r="18" spans="2:168" customFormat="1" ht="14.4" x14ac:dyDescent="0.3">
      <c r="B18" s="40">
        <v>28</v>
      </c>
      <c r="C18" s="125" t="s">
        <v>11</v>
      </c>
      <c r="D18" s="13">
        <v>28</v>
      </c>
      <c r="E18" s="93">
        <f t="shared" si="0"/>
        <v>14</v>
      </c>
      <c r="F18" s="93">
        <f t="shared" si="1"/>
        <v>21</v>
      </c>
      <c r="G18" s="93">
        <f t="shared" si="2"/>
        <v>20</v>
      </c>
      <c r="H18" s="93">
        <f t="shared" si="3"/>
        <v>0</v>
      </c>
      <c r="I18" s="93">
        <f t="shared" si="4"/>
        <v>0</v>
      </c>
      <c r="J18" s="93">
        <f t="shared" si="5"/>
        <v>0</v>
      </c>
      <c r="K18" s="93">
        <f t="shared" si="6"/>
        <v>83.329999999999984</v>
      </c>
      <c r="L18" s="105">
        <f t="shared" si="7"/>
        <v>5.9521428571428556</v>
      </c>
      <c r="M18" s="93" t="s">
        <v>81</v>
      </c>
      <c r="N18" s="93" t="s">
        <v>82</v>
      </c>
      <c r="O18" s="111">
        <v>17</v>
      </c>
      <c r="P18" s="24">
        <f>7+3+1+2+2+2+4+2+2+1+5+2</f>
        <v>33</v>
      </c>
      <c r="Q18" s="24">
        <f>4+3+1+4+2+1+1+2</f>
        <v>18</v>
      </c>
      <c r="R18" s="24"/>
      <c r="S18" s="24"/>
      <c r="T18" s="24"/>
      <c r="U18" s="24"/>
      <c r="V18" s="31">
        <v>1</v>
      </c>
      <c r="W18" s="32">
        <v>1</v>
      </c>
      <c r="X18" s="32">
        <v>1</v>
      </c>
      <c r="Y18" s="32">
        <v>0</v>
      </c>
      <c r="Z18" s="32">
        <v>0</v>
      </c>
      <c r="AA18" s="32">
        <v>0</v>
      </c>
      <c r="AB18" s="32">
        <v>6</v>
      </c>
      <c r="AC18" s="26">
        <v>1</v>
      </c>
      <c r="AD18" s="26">
        <v>4</v>
      </c>
      <c r="AE18" s="26">
        <v>2</v>
      </c>
      <c r="AF18" s="26">
        <v>0</v>
      </c>
      <c r="AG18" s="26">
        <v>0</v>
      </c>
      <c r="AH18" s="26"/>
      <c r="AI18" s="26">
        <v>7.43</v>
      </c>
      <c r="AJ18" s="32">
        <v>1</v>
      </c>
      <c r="AK18" s="31"/>
      <c r="AL18" s="31">
        <v>1</v>
      </c>
      <c r="AM18" s="32"/>
      <c r="AN18" s="32"/>
      <c r="AO18" s="32"/>
      <c r="AP18" s="32">
        <v>6</v>
      </c>
      <c r="AQ18" s="26">
        <v>1</v>
      </c>
      <c r="AR18" s="26">
        <v>3</v>
      </c>
      <c r="AS18" s="26">
        <v>2</v>
      </c>
      <c r="AT18" s="26"/>
      <c r="AU18" s="26"/>
      <c r="AV18" s="26"/>
      <c r="AW18" s="26">
        <v>5.7</v>
      </c>
      <c r="AX18" s="32">
        <v>1</v>
      </c>
      <c r="AY18" s="32"/>
      <c r="AZ18" s="32">
        <v>1</v>
      </c>
      <c r="BA18" s="32"/>
      <c r="BB18" s="32"/>
      <c r="BC18" s="32"/>
      <c r="BD18" s="32">
        <v>6</v>
      </c>
      <c r="BE18" s="26">
        <v>1</v>
      </c>
      <c r="BF18" s="26">
        <v>3</v>
      </c>
      <c r="BG18" s="26">
        <v>2</v>
      </c>
      <c r="BH18" s="26"/>
      <c r="BI18" s="26"/>
      <c r="BJ18" s="26"/>
      <c r="BK18" s="2">
        <v>6.5</v>
      </c>
      <c r="BL18" s="32"/>
      <c r="BM18" s="32"/>
      <c r="BN18" s="32"/>
      <c r="BO18" s="32"/>
      <c r="BP18" s="32"/>
      <c r="BQ18" s="32"/>
      <c r="BR18" s="8"/>
      <c r="BS18" s="26"/>
      <c r="BT18" s="26"/>
      <c r="BU18" s="26"/>
      <c r="BV18" s="26"/>
      <c r="BW18" s="26"/>
      <c r="BX18" s="26"/>
      <c r="BY18" s="2"/>
      <c r="BZ18" s="32">
        <v>1</v>
      </c>
      <c r="CA18" s="32"/>
      <c r="CB18" s="32"/>
      <c r="CC18" s="32"/>
      <c r="CD18" s="32"/>
      <c r="CE18" s="32"/>
      <c r="CF18" s="8">
        <v>6.4</v>
      </c>
      <c r="CG18" s="26">
        <v>1</v>
      </c>
      <c r="CH18" s="26"/>
      <c r="CI18" s="26"/>
      <c r="CJ18" s="26"/>
      <c r="CK18" s="26"/>
      <c r="CL18" s="26"/>
      <c r="CM18" s="2">
        <v>5.5</v>
      </c>
      <c r="CN18" s="32">
        <v>1</v>
      </c>
      <c r="CO18" s="32">
        <v>1</v>
      </c>
      <c r="CP18" s="32">
        <v>3</v>
      </c>
      <c r="CQ18" s="32"/>
      <c r="CR18" s="32"/>
      <c r="CS18" s="32"/>
      <c r="CT18" s="8">
        <v>6.8</v>
      </c>
      <c r="CU18" s="26">
        <v>1</v>
      </c>
      <c r="CV18" s="26">
        <v>3</v>
      </c>
      <c r="CW18" s="26">
        <v>2</v>
      </c>
      <c r="CX18" s="26"/>
      <c r="CY18" s="26"/>
      <c r="CZ18" s="26"/>
      <c r="DA18" s="2">
        <v>5</v>
      </c>
      <c r="DB18" s="26">
        <v>1</v>
      </c>
      <c r="DC18" s="26">
        <v>1</v>
      </c>
      <c r="DD18" s="26">
        <v>2</v>
      </c>
      <c r="DE18" s="26"/>
      <c r="DF18" s="26"/>
      <c r="DG18" s="26"/>
      <c r="DH18" s="2">
        <v>7</v>
      </c>
      <c r="DI18" s="26">
        <v>1</v>
      </c>
      <c r="DJ18" s="26">
        <v>4</v>
      </c>
      <c r="DK18" s="26">
        <v>1</v>
      </c>
      <c r="DL18" s="26"/>
      <c r="DM18" s="26"/>
      <c r="DN18" s="26"/>
      <c r="DO18" s="2">
        <v>5</v>
      </c>
      <c r="DP18" s="26"/>
      <c r="DQ18" s="26"/>
      <c r="DR18" s="26"/>
      <c r="DS18" s="26"/>
      <c r="DT18" s="26"/>
      <c r="DU18" s="26"/>
      <c r="DV18" s="2"/>
      <c r="DW18" s="26">
        <v>1</v>
      </c>
      <c r="DX18" s="26">
        <v>1</v>
      </c>
      <c r="DY18" s="26">
        <v>3</v>
      </c>
      <c r="DZ18" s="26"/>
      <c r="EA18" s="26"/>
      <c r="EB18" s="26"/>
      <c r="EC18" s="2">
        <v>5</v>
      </c>
      <c r="ED18" s="26">
        <v>1</v>
      </c>
      <c r="EE18" s="26"/>
      <c r="EF18" s="26"/>
      <c r="EG18" s="26"/>
      <c r="EH18" s="26"/>
      <c r="EI18" s="26"/>
      <c r="EJ18" s="2">
        <v>5</v>
      </c>
      <c r="EK18" s="26"/>
      <c r="EL18" s="26"/>
      <c r="EM18" s="26"/>
      <c r="EN18" s="26"/>
      <c r="EO18" s="26"/>
      <c r="EP18" s="26"/>
      <c r="EQ18" s="2"/>
      <c r="ER18" s="26"/>
      <c r="ES18" s="26"/>
      <c r="ET18" s="26"/>
      <c r="EU18" s="26"/>
      <c r="EV18" s="26"/>
      <c r="EW18" s="26"/>
      <c r="EX18" s="2"/>
      <c r="EY18" s="26"/>
      <c r="EZ18" s="26"/>
      <c r="FA18" s="26"/>
      <c r="FB18" s="26"/>
      <c r="FC18" s="26"/>
      <c r="FD18" s="26"/>
      <c r="FE18" s="2"/>
      <c r="FF18" s="26"/>
      <c r="FG18" s="26"/>
      <c r="FH18" s="26"/>
      <c r="FI18" s="26"/>
      <c r="FJ18" s="26"/>
      <c r="FK18" s="26"/>
      <c r="FL18" s="2"/>
    </row>
    <row r="19" spans="2:168" x14ac:dyDescent="0.3">
      <c r="B19" s="40">
        <v>10</v>
      </c>
      <c r="C19" s="125" t="s">
        <v>326</v>
      </c>
      <c r="D19" s="13">
        <v>10</v>
      </c>
      <c r="E19" s="93">
        <f t="shared" si="0"/>
        <v>15</v>
      </c>
      <c r="F19" s="93">
        <f t="shared" si="1"/>
        <v>47</v>
      </c>
      <c r="G19" s="93">
        <f t="shared" si="2"/>
        <v>19</v>
      </c>
      <c r="H19" s="93">
        <f t="shared" si="3"/>
        <v>5</v>
      </c>
      <c r="I19" s="93">
        <f t="shared" si="4"/>
        <v>0</v>
      </c>
      <c r="J19" s="93">
        <f t="shared" si="5"/>
        <v>0</v>
      </c>
      <c r="K19" s="93">
        <f t="shared" si="6"/>
        <v>88.2</v>
      </c>
      <c r="L19" s="105">
        <f t="shared" si="7"/>
        <v>5.88</v>
      </c>
      <c r="M19" s="93" t="s">
        <v>81</v>
      </c>
      <c r="N19" s="93" t="s">
        <v>88</v>
      </c>
      <c r="O19" s="111">
        <v>15</v>
      </c>
      <c r="P19" s="24">
        <f>2+1+3+1+2+1+2+1+4+1+3</f>
        <v>21</v>
      </c>
      <c r="Q19" s="24">
        <f>2+1+1+3+1+2+2+1+3</f>
        <v>16</v>
      </c>
      <c r="R19" s="24"/>
      <c r="S19" s="24"/>
      <c r="T19" s="24"/>
      <c r="U19" s="24"/>
      <c r="V19" s="31">
        <v>1</v>
      </c>
      <c r="W19" s="32">
        <v>3</v>
      </c>
      <c r="X19" s="32">
        <v>3</v>
      </c>
      <c r="Y19" s="32">
        <v>0</v>
      </c>
      <c r="Z19" s="32">
        <v>0</v>
      </c>
      <c r="AA19" s="32">
        <v>0</v>
      </c>
      <c r="AB19" s="32">
        <v>7</v>
      </c>
      <c r="AC19" s="26">
        <v>1</v>
      </c>
      <c r="AD19" s="26">
        <v>1</v>
      </c>
      <c r="AE19" s="33">
        <v>1</v>
      </c>
      <c r="AF19" s="26">
        <v>0</v>
      </c>
      <c r="AG19" s="26">
        <v>0</v>
      </c>
      <c r="AH19" s="26"/>
      <c r="AI19" s="26">
        <v>7</v>
      </c>
      <c r="AJ19" s="34">
        <v>1</v>
      </c>
      <c r="AK19" s="32">
        <v>3</v>
      </c>
      <c r="AL19" s="32">
        <v>2</v>
      </c>
      <c r="AM19" s="32"/>
      <c r="AN19" s="32"/>
      <c r="AO19" s="32"/>
      <c r="AP19" s="32">
        <v>7</v>
      </c>
      <c r="AQ19" s="26">
        <v>1</v>
      </c>
      <c r="AR19" s="26">
        <v>4</v>
      </c>
      <c r="AS19" s="26"/>
      <c r="AT19" s="26"/>
      <c r="AU19" s="26"/>
      <c r="AV19" s="26"/>
      <c r="AW19" s="26">
        <v>6.7</v>
      </c>
      <c r="AX19" s="32">
        <v>1</v>
      </c>
      <c r="AY19" s="32">
        <v>1</v>
      </c>
      <c r="AZ19" s="32"/>
      <c r="BA19" s="32"/>
      <c r="BB19" s="32"/>
      <c r="BC19" s="32"/>
      <c r="BD19" s="32">
        <v>5.8</v>
      </c>
      <c r="BE19" s="26"/>
      <c r="BF19" s="26"/>
      <c r="BG19" s="26"/>
      <c r="BH19" s="26"/>
      <c r="BI19" s="26"/>
      <c r="BJ19" s="26"/>
      <c r="BK19" s="26"/>
      <c r="BL19" s="32">
        <v>1</v>
      </c>
      <c r="BM19" s="32">
        <v>4</v>
      </c>
      <c r="BN19" s="32">
        <v>1</v>
      </c>
      <c r="BO19" s="32"/>
      <c r="BP19" s="32"/>
      <c r="BQ19" s="32"/>
      <c r="BR19" s="32">
        <v>5</v>
      </c>
      <c r="BS19" s="26">
        <v>1</v>
      </c>
      <c r="BT19" s="26">
        <v>1</v>
      </c>
      <c r="BU19" s="26"/>
      <c r="BV19" s="26"/>
      <c r="BW19" s="26"/>
      <c r="BX19" s="26"/>
      <c r="BY19" s="26">
        <v>5</v>
      </c>
      <c r="BZ19" s="32">
        <v>1</v>
      </c>
      <c r="CA19" s="32">
        <v>5</v>
      </c>
      <c r="CB19" s="32">
        <v>1</v>
      </c>
      <c r="CC19" s="32"/>
      <c r="CD19" s="32"/>
      <c r="CE19" s="32"/>
      <c r="CF19" s="32">
        <v>6.2</v>
      </c>
      <c r="CG19" s="26">
        <v>1</v>
      </c>
      <c r="CH19" s="26">
        <v>4</v>
      </c>
      <c r="CI19" s="26">
        <v>1</v>
      </c>
      <c r="CJ19" s="26"/>
      <c r="CK19" s="26"/>
      <c r="CL19" s="26"/>
      <c r="CM19" s="26">
        <v>9</v>
      </c>
      <c r="CN19" s="32">
        <v>1</v>
      </c>
      <c r="CO19" s="32">
        <v>6</v>
      </c>
      <c r="CP19" s="32">
        <v>4</v>
      </c>
      <c r="CQ19" s="32"/>
      <c r="CR19" s="32"/>
      <c r="CS19" s="32"/>
      <c r="CT19" s="32">
        <v>7.5</v>
      </c>
      <c r="CU19" s="26">
        <v>1</v>
      </c>
      <c r="CV19" s="26">
        <v>1</v>
      </c>
      <c r="CW19" s="26"/>
      <c r="CX19" s="26"/>
      <c r="CY19" s="26"/>
      <c r="CZ19" s="26"/>
      <c r="DA19" s="26">
        <v>5</v>
      </c>
      <c r="DB19" s="26">
        <v>1</v>
      </c>
      <c r="DC19" s="26">
        <v>3</v>
      </c>
      <c r="DD19" s="26">
        <v>2</v>
      </c>
      <c r="DE19" s="26"/>
      <c r="DF19" s="26"/>
      <c r="DG19" s="26"/>
      <c r="DH19" s="26">
        <v>6</v>
      </c>
      <c r="DI19" s="26">
        <v>1</v>
      </c>
      <c r="DJ19" s="26">
        <v>1</v>
      </c>
      <c r="DK19" s="26">
        <v>2</v>
      </c>
      <c r="DL19" s="26"/>
      <c r="DM19" s="26"/>
      <c r="DN19" s="26"/>
      <c r="DO19" s="26">
        <v>5</v>
      </c>
      <c r="DP19" s="26">
        <v>1</v>
      </c>
      <c r="DQ19" s="26"/>
      <c r="DR19" s="26"/>
      <c r="DS19" s="26"/>
      <c r="DT19" s="26"/>
      <c r="DU19" s="26"/>
      <c r="DV19" s="26">
        <v>6</v>
      </c>
      <c r="DW19" s="26">
        <v>1</v>
      </c>
      <c r="DX19" s="26">
        <v>10</v>
      </c>
      <c r="DY19" s="26">
        <v>2</v>
      </c>
      <c r="DZ19" s="26">
        <v>5</v>
      </c>
      <c r="EA19" s="26"/>
      <c r="EB19" s="26"/>
      <c r="EC19" s="26"/>
      <c r="ED19" s="26"/>
      <c r="EE19" s="26"/>
      <c r="EF19" s="26"/>
      <c r="EG19" s="26"/>
      <c r="EH19" s="26"/>
      <c r="EI19" s="26"/>
      <c r="EJ19" s="26"/>
      <c r="EK19" s="26"/>
      <c r="EL19" s="26"/>
      <c r="EM19" s="26"/>
      <c r="EN19" s="26"/>
      <c r="EO19" s="26"/>
      <c r="EP19" s="26"/>
      <c r="EQ19" s="26"/>
      <c r="ER19" s="26"/>
      <c r="ES19" s="26"/>
      <c r="ET19" s="26"/>
      <c r="EU19" s="26"/>
      <c r="EV19" s="26"/>
      <c r="EW19" s="26"/>
      <c r="EX19" s="26"/>
      <c r="EY19" s="26"/>
      <c r="EZ19" s="26"/>
      <c r="FA19" s="26"/>
      <c r="FB19" s="26"/>
      <c r="FC19" s="26"/>
      <c r="FD19" s="26"/>
      <c r="FE19" s="26"/>
      <c r="FF19" s="26"/>
      <c r="FG19" s="26"/>
      <c r="FH19" s="26"/>
      <c r="FI19" s="26"/>
      <c r="FJ19" s="26"/>
      <c r="FK19" s="26"/>
      <c r="FL19" s="26"/>
    </row>
    <row r="20" spans="2:168" customFormat="1" ht="14.4" x14ac:dyDescent="0.3">
      <c r="B20" s="40">
        <v>51</v>
      </c>
      <c r="C20" s="125" t="s">
        <v>318</v>
      </c>
      <c r="D20" s="10">
        <v>51</v>
      </c>
      <c r="E20" s="93">
        <f t="shared" si="0"/>
        <v>4</v>
      </c>
      <c r="F20" s="93">
        <f t="shared" si="1"/>
        <v>3</v>
      </c>
      <c r="G20" s="93">
        <f t="shared" si="2"/>
        <v>1</v>
      </c>
      <c r="H20" s="93">
        <f t="shared" si="3"/>
        <v>0</v>
      </c>
      <c r="I20" s="93">
        <f t="shared" si="4"/>
        <v>0</v>
      </c>
      <c r="J20" s="93">
        <f t="shared" si="5"/>
        <v>0</v>
      </c>
      <c r="K20" s="93">
        <f t="shared" si="6"/>
        <v>23.5</v>
      </c>
      <c r="L20" s="105">
        <f t="shared" si="7"/>
        <v>5.875</v>
      </c>
      <c r="M20" s="93" t="s">
        <v>351</v>
      </c>
      <c r="N20" s="93" t="s">
        <v>352</v>
      </c>
      <c r="O20" s="111"/>
      <c r="P20" s="3"/>
      <c r="Q20" s="3"/>
      <c r="R20" s="3"/>
      <c r="S20" s="3"/>
      <c r="T20" s="3"/>
      <c r="U20" s="3"/>
      <c r="V20" s="7"/>
      <c r="W20" s="8"/>
      <c r="X20" s="8"/>
      <c r="Y20" s="8"/>
      <c r="Z20" s="8"/>
      <c r="AA20" s="8"/>
      <c r="AB20" s="8"/>
      <c r="AC20" s="2"/>
      <c r="AD20" s="2"/>
      <c r="AE20" s="5"/>
      <c r="AF20" s="2"/>
      <c r="AG20" s="2"/>
      <c r="AH20" s="2"/>
      <c r="AI20" s="2"/>
      <c r="AJ20" s="9"/>
      <c r="AK20" s="8"/>
      <c r="AL20" s="8"/>
      <c r="AM20" s="8"/>
      <c r="AN20" s="8"/>
      <c r="AO20" s="8"/>
      <c r="AP20" s="8"/>
      <c r="AQ20" s="2">
        <v>1</v>
      </c>
      <c r="AR20" s="2">
        <v>2</v>
      </c>
      <c r="AS20" s="2">
        <v>1</v>
      </c>
      <c r="AT20" s="2"/>
      <c r="AU20" s="2"/>
      <c r="AV20" s="2"/>
      <c r="AW20" s="2">
        <v>5.5</v>
      </c>
      <c r="AX20" s="8"/>
      <c r="AY20" s="8"/>
      <c r="AZ20" s="8"/>
      <c r="BA20" s="8"/>
      <c r="BB20" s="8"/>
      <c r="BC20" s="8"/>
      <c r="BD20" s="8"/>
      <c r="BE20" s="2"/>
      <c r="BF20" s="2"/>
      <c r="BG20" s="2"/>
      <c r="BH20" s="2"/>
      <c r="BI20" s="2"/>
      <c r="BJ20" s="2"/>
      <c r="BK20" s="2"/>
      <c r="BL20" s="8"/>
      <c r="BM20" s="8"/>
      <c r="BN20" s="8"/>
      <c r="BO20" s="8"/>
      <c r="BP20" s="8"/>
      <c r="BQ20" s="8"/>
      <c r="BR20" s="8"/>
      <c r="BS20" s="2"/>
      <c r="BT20" s="2"/>
      <c r="BU20" s="2"/>
      <c r="BV20" s="2"/>
      <c r="BW20" s="2"/>
      <c r="BX20" s="2"/>
      <c r="BY20" s="2"/>
      <c r="BZ20" s="8"/>
      <c r="CA20" s="8"/>
      <c r="CB20" s="8"/>
      <c r="CC20" s="8"/>
      <c r="CD20" s="8"/>
      <c r="CE20" s="8"/>
      <c r="CF20" s="8"/>
      <c r="CG20" s="2"/>
      <c r="CH20" s="2"/>
      <c r="CI20" s="2"/>
      <c r="CJ20" s="2"/>
      <c r="CK20" s="2"/>
      <c r="CL20" s="2"/>
      <c r="CM20" s="2"/>
      <c r="CN20" s="8"/>
      <c r="CO20" s="8"/>
      <c r="CP20" s="8"/>
      <c r="CQ20" s="8"/>
      <c r="CR20" s="8"/>
      <c r="CS20" s="8"/>
      <c r="CT20" s="8"/>
      <c r="CU20" s="2">
        <v>1</v>
      </c>
      <c r="CV20" s="2"/>
      <c r="CW20" s="2"/>
      <c r="CX20" s="2"/>
      <c r="CY20" s="2"/>
      <c r="CZ20" s="2"/>
      <c r="DA20" s="2">
        <v>6</v>
      </c>
      <c r="DB20" s="2"/>
      <c r="DC20" s="2"/>
      <c r="DD20" s="2"/>
      <c r="DE20" s="2"/>
      <c r="DF20" s="2"/>
      <c r="DG20" s="2"/>
      <c r="DH20" s="2"/>
      <c r="DI20" s="2">
        <v>1</v>
      </c>
      <c r="DJ20" s="2">
        <v>1</v>
      </c>
      <c r="DK20" s="2"/>
      <c r="DL20" s="2"/>
      <c r="DM20" s="2"/>
      <c r="DN20" s="2"/>
      <c r="DO20" s="2">
        <v>6</v>
      </c>
      <c r="DP20" s="2"/>
      <c r="DQ20" s="2"/>
      <c r="DR20" s="2"/>
      <c r="DS20" s="2"/>
      <c r="DT20" s="2"/>
      <c r="DU20" s="2"/>
      <c r="DV20" s="2"/>
      <c r="DW20" s="2"/>
      <c r="DX20" s="2"/>
      <c r="DY20" s="2"/>
      <c r="DZ20" s="2"/>
      <c r="EA20" s="2"/>
      <c r="EB20" s="2"/>
      <c r="EC20" s="2"/>
      <c r="ED20" s="2"/>
      <c r="EE20" s="2"/>
      <c r="EF20" s="2"/>
      <c r="EG20" s="2"/>
      <c r="EH20" s="2"/>
      <c r="EI20" s="2"/>
      <c r="EJ20" s="2"/>
      <c r="EK20" s="2">
        <v>1</v>
      </c>
      <c r="EL20" s="2"/>
      <c r="EM20" s="2"/>
      <c r="EN20" s="2"/>
      <c r="EO20" s="2"/>
      <c r="EP20" s="2"/>
      <c r="EQ20" s="2">
        <v>6</v>
      </c>
      <c r="ER20" s="2"/>
      <c r="ES20" s="2"/>
      <c r="ET20" s="2"/>
      <c r="EU20" s="2"/>
      <c r="EV20" s="2"/>
      <c r="EW20" s="2"/>
      <c r="EX20" s="2"/>
      <c r="EY20" s="2"/>
      <c r="EZ20" s="2"/>
      <c r="FA20" s="2"/>
      <c r="FB20" s="2"/>
      <c r="FC20" s="2"/>
      <c r="FD20" s="2"/>
      <c r="FE20" s="2"/>
      <c r="FF20" s="2"/>
      <c r="FG20" s="2"/>
      <c r="FH20" s="2"/>
      <c r="FI20" s="2"/>
      <c r="FJ20" s="2"/>
      <c r="FK20" s="2"/>
      <c r="FL20" s="2"/>
    </row>
    <row r="21" spans="2:168" customFormat="1" ht="14.4" x14ac:dyDescent="0.3">
      <c r="B21" s="40">
        <v>29</v>
      </c>
      <c r="C21" s="125" t="s">
        <v>297</v>
      </c>
      <c r="D21" s="13">
        <v>29</v>
      </c>
      <c r="E21" s="93">
        <f t="shared" si="0"/>
        <v>11</v>
      </c>
      <c r="F21" s="93">
        <f t="shared" si="1"/>
        <v>7</v>
      </c>
      <c r="G21" s="93">
        <f t="shared" si="2"/>
        <v>5</v>
      </c>
      <c r="H21" s="93">
        <f t="shared" si="3"/>
        <v>0</v>
      </c>
      <c r="I21" s="93">
        <f t="shared" si="4"/>
        <v>0</v>
      </c>
      <c r="J21" s="93">
        <f t="shared" si="5"/>
        <v>0</v>
      </c>
      <c r="K21" s="93">
        <f t="shared" si="6"/>
        <v>63.37</v>
      </c>
      <c r="L21" s="105">
        <f t="shared" si="7"/>
        <v>5.7609090909090908</v>
      </c>
      <c r="M21" s="93" t="s">
        <v>81</v>
      </c>
      <c r="N21" s="93" t="s">
        <v>91</v>
      </c>
      <c r="O21" s="111">
        <v>14</v>
      </c>
      <c r="P21" s="3">
        <v>4</v>
      </c>
      <c r="Q21" s="3">
        <f>1+1</f>
        <v>2</v>
      </c>
      <c r="R21" s="3"/>
      <c r="S21" s="3"/>
      <c r="T21" s="3"/>
      <c r="U21" s="3"/>
      <c r="V21" s="7">
        <v>1</v>
      </c>
      <c r="W21" s="8">
        <v>3</v>
      </c>
      <c r="X21" s="8">
        <v>0</v>
      </c>
      <c r="Y21" s="8">
        <v>0</v>
      </c>
      <c r="Z21" s="8">
        <v>0</v>
      </c>
      <c r="AA21" s="8">
        <v>0</v>
      </c>
      <c r="AB21" s="8">
        <v>7</v>
      </c>
      <c r="AC21" s="2">
        <v>1</v>
      </c>
      <c r="AD21" s="2">
        <v>1</v>
      </c>
      <c r="AE21" s="2">
        <v>0</v>
      </c>
      <c r="AF21" s="2">
        <v>0</v>
      </c>
      <c r="AG21" s="2">
        <v>0</v>
      </c>
      <c r="AH21" s="2"/>
      <c r="AI21" s="2">
        <v>5.57</v>
      </c>
      <c r="AJ21" s="8"/>
      <c r="AK21" s="8"/>
      <c r="AL21" s="8"/>
      <c r="AM21" s="8"/>
      <c r="AN21" s="8"/>
      <c r="AO21" s="8"/>
      <c r="AP21" s="8"/>
      <c r="AQ21" s="2"/>
      <c r="AR21" s="2"/>
      <c r="AS21" s="2"/>
      <c r="AT21" s="2"/>
      <c r="AU21" s="2"/>
      <c r="AV21" s="2"/>
      <c r="AW21" s="2"/>
      <c r="AX21" s="8"/>
      <c r="AY21" s="8"/>
      <c r="AZ21" s="8"/>
      <c r="BA21" s="8"/>
      <c r="BB21" s="8"/>
      <c r="BC21" s="8"/>
      <c r="BD21" s="8"/>
      <c r="BE21" s="2">
        <v>1</v>
      </c>
      <c r="BF21" s="2"/>
      <c r="BG21" s="2"/>
      <c r="BH21" s="2"/>
      <c r="BI21" s="2"/>
      <c r="BJ21" s="2"/>
      <c r="BK21" s="2">
        <v>4.5</v>
      </c>
      <c r="BL21" s="8">
        <v>1</v>
      </c>
      <c r="BM21" s="8"/>
      <c r="BN21" s="8">
        <v>3</v>
      </c>
      <c r="BO21" s="8"/>
      <c r="BP21" s="8"/>
      <c r="BQ21" s="8"/>
      <c r="BR21" s="8">
        <v>5</v>
      </c>
      <c r="BS21" s="2"/>
      <c r="BT21" s="2"/>
      <c r="BU21" s="2"/>
      <c r="BV21" s="2"/>
      <c r="BW21" s="2"/>
      <c r="BX21" s="2"/>
      <c r="BY21" s="2"/>
      <c r="BZ21" s="8">
        <v>1</v>
      </c>
      <c r="CA21" s="8"/>
      <c r="CB21" s="8">
        <v>1</v>
      </c>
      <c r="CC21" s="8"/>
      <c r="CD21" s="8"/>
      <c r="CE21" s="8"/>
      <c r="CF21" s="8">
        <v>4.5</v>
      </c>
      <c r="CG21" s="2">
        <v>1</v>
      </c>
      <c r="CH21" s="2"/>
      <c r="CI21" s="2"/>
      <c r="CJ21" s="2"/>
      <c r="CK21" s="2"/>
      <c r="CL21" s="2"/>
      <c r="CM21" s="2">
        <v>9</v>
      </c>
      <c r="CN21" s="8">
        <v>1</v>
      </c>
      <c r="CO21" s="8">
        <v>0</v>
      </c>
      <c r="CP21" s="8">
        <v>1</v>
      </c>
      <c r="CQ21" s="8"/>
      <c r="CR21" s="8"/>
      <c r="CS21" s="8"/>
      <c r="CT21" s="8">
        <v>7.8</v>
      </c>
      <c r="CU21" s="2"/>
      <c r="CV21" s="2"/>
      <c r="CW21" s="2"/>
      <c r="CX21" s="2"/>
      <c r="CY21" s="2"/>
      <c r="CZ21" s="2"/>
      <c r="DA21" s="2"/>
      <c r="DB21" s="2">
        <v>1</v>
      </c>
      <c r="DC21" s="2"/>
      <c r="DD21" s="2"/>
      <c r="DE21" s="2"/>
      <c r="DF21" s="2"/>
      <c r="DG21" s="2"/>
      <c r="DH21" s="2">
        <v>5</v>
      </c>
      <c r="DI21" s="2">
        <v>1</v>
      </c>
      <c r="DJ21" s="2">
        <v>2</v>
      </c>
      <c r="DK21" s="2"/>
      <c r="DL21" s="2"/>
      <c r="DM21" s="2"/>
      <c r="DN21" s="2"/>
      <c r="DO21" s="2">
        <v>5</v>
      </c>
      <c r="DP21" s="2"/>
      <c r="DQ21" s="2"/>
      <c r="DR21" s="2"/>
      <c r="DS21" s="2"/>
      <c r="DT21" s="2"/>
      <c r="DU21" s="2"/>
      <c r="DV21" s="2"/>
      <c r="DW21" s="2">
        <v>1</v>
      </c>
      <c r="DX21" s="2">
        <v>1</v>
      </c>
      <c r="DY21" s="2"/>
      <c r="DZ21" s="2"/>
      <c r="EA21" s="2"/>
      <c r="EB21" s="2"/>
      <c r="EC21" s="2">
        <v>5</v>
      </c>
      <c r="ED21" s="2">
        <v>1</v>
      </c>
      <c r="EE21" s="2"/>
      <c r="EF21" s="2"/>
      <c r="EG21" s="2"/>
      <c r="EH21" s="2"/>
      <c r="EI21" s="2"/>
      <c r="EJ21" s="2">
        <v>5</v>
      </c>
      <c r="EK21" s="2"/>
      <c r="EL21" s="2"/>
      <c r="EM21" s="2"/>
      <c r="EN21" s="2"/>
      <c r="EO21" s="2"/>
      <c r="EP21" s="2"/>
      <c r="EQ21" s="2"/>
      <c r="ER21" s="2"/>
      <c r="ES21" s="2"/>
      <c r="ET21" s="2"/>
      <c r="EU21" s="2"/>
      <c r="EV21" s="2"/>
      <c r="EW21" s="2"/>
      <c r="EX21" s="2"/>
      <c r="EY21" s="2"/>
      <c r="EZ21" s="2"/>
      <c r="FA21" s="2"/>
      <c r="FB21" s="2"/>
      <c r="FC21" s="2"/>
      <c r="FD21" s="2"/>
      <c r="FE21" s="2"/>
      <c r="FF21" s="2"/>
      <c r="FG21" s="2"/>
      <c r="FH21" s="2"/>
      <c r="FI21" s="2"/>
      <c r="FJ21" s="2"/>
      <c r="FK21" s="2"/>
      <c r="FL21" s="2"/>
    </row>
    <row r="22" spans="2:168" customFormat="1" ht="14.4" x14ac:dyDescent="0.3">
      <c r="B22" s="40">
        <v>45</v>
      </c>
      <c r="C22" s="125" t="s">
        <v>301</v>
      </c>
      <c r="D22" s="10">
        <v>45</v>
      </c>
      <c r="E22" s="93">
        <f t="shared" si="0"/>
        <v>6</v>
      </c>
      <c r="F22" s="93">
        <f t="shared" si="1"/>
        <v>7</v>
      </c>
      <c r="G22" s="93">
        <f t="shared" si="2"/>
        <v>6</v>
      </c>
      <c r="H22" s="93">
        <f t="shared" si="3"/>
        <v>0</v>
      </c>
      <c r="I22" s="93">
        <f t="shared" si="4"/>
        <v>0</v>
      </c>
      <c r="J22" s="93">
        <f t="shared" si="5"/>
        <v>2</v>
      </c>
      <c r="K22" s="93">
        <f t="shared" si="6"/>
        <v>33.93</v>
      </c>
      <c r="L22" s="105">
        <f t="shared" si="7"/>
        <v>5.6550000000000002</v>
      </c>
      <c r="M22" s="93" t="s">
        <v>81</v>
      </c>
      <c r="N22" s="93" t="s">
        <v>88</v>
      </c>
      <c r="O22" s="111">
        <v>3</v>
      </c>
      <c r="P22" s="24"/>
      <c r="Q22" s="24"/>
      <c r="R22" s="24"/>
      <c r="S22" s="24"/>
      <c r="T22" s="24"/>
      <c r="U22" s="24"/>
      <c r="V22" s="31"/>
      <c r="W22" s="32"/>
      <c r="X22" s="32"/>
      <c r="Y22" s="32"/>
      <c r="Z22" s="32"/>
      <c r="AA22" s="32"/>
      <c r="AB22" s="32"/>
      <c r="AC22" s="26">
        <v>1</v>
      </c>
      <c r="AD22" s="26">
        <v>6</v>
      </c>
      <c r="AE22" s="33">
        <v>4</v>
      </c>
      <c r="AF22" s="26">
        <v>0</v>
      </c>
      <c r="AG22" s="26">
        <v>0</v>
      </c>
      <c r="AH22" s="26">
        <v>1</v>
      </c>
      <c r="AI22" s="26">
        <v>8.43</v>
      </c>
      <c r="AJ22" s="34"/>
      <c r="AK22" s="32"/>
      <c r="AL22" s="32"/>
      <c r="AM22" s="32"/>
      <c r="AN22" s="32"/>
      <c r="AO22" s="32"/>
      <c r="AP22" s="32"/>
      <c r="AQ22" s="26">
        <v>1</v>
      </c>
      <c r="AR22" s="26"/>
      <c r="AS22" s="26"/>
      <c r="AT22" s="26"/>
      <c r="AU22" s="26"/>
      <c r="AV22" s="26"/>
      <c r="AW22" s="26">
        <v>4.5</v>
      </c>
      <c r="AX22" s="32"/>
      <c r="AY22" s="32"/>
      <c r="AZ22" s="32"/>
      <c r="BA22" s="32"/>
      <c r="BB22" s="32"/>
      <c r="BC22" s="32"/>
      <c r="BD22" s="32"/>
      <c r="BE22" s="26">
        <v>1</v>
      </c>
      <c r="BF22" s="26"/>
      <c r="BG22" s="26"/>
      <c r="BH22" s="26"/>
      <c r="BI22" s="26"/>
      <c r="BJ22" s="26"/>
      <c r="BK22" s="1">
        <v>6</v>
      </c>
      <c r="BL22" s="32"/>
      <c r="BM22" s="32"/>
      <c r="BN22" s="32"/>
      <c r="BO22" s="32"/>
      <c r="BP22" s="32"/>
      <c r="BQ22" s="32"/>
      <c r="BR22" s="6"/>
      <c r="BS22" s="26"/>
      <c r="BT22" s="26"/>
      <c r="BU22" s="26"/>
      <c r="BV22" s="26"/>
      <c r="BW22" s="26"/>
      <c r="BX22" s="26"/>
      <c r="BY22" s="1"/>
      <c r="BZ22" s="32"/>
      <c r="CA22" s="32"/>
      <c r="CB22" s="32"/>
      <c r="CC22" s="32"/>
      <c r="CD22" s="32"/>
      <c r="CE22" s="32"/>
      <c r="CF22" s="6"/>
      <c r="CG22" s="26"/>
      <c r="CH22" s="26"/>
      <c r="CI22" s="26"/>
      <c r="CJ22" s="26"/>
      <c r="CK22" s="26"/>
      <c r="CL22" s="26"/>
      <c r="CM22" s="1"/>
      <c r="CN22" s="32"/>
      <c r="CO22" s="32"/>
      <c r="CP22" s="32"/>
      <c r="CQ22" s="32"/>
      <c r="CR22" s="32"/>
      <c r="CS22" s="32"/>
      <c r="CT22" s="6"/>
      <c r="CU22" s="26"/>
      <c r="CV22" s="26"/>
      <c r="CW22" s="26"/>
      <c r="CX22" s="26"/>
      <c r="CY22" s="26"/>
      <c r="CZ22" s="26"/>
      <c r="DA22" s="1"/>
      <c r="DB22" s="26"/>
      <c r="DC22" s="26"/>
      <c r="DD22" s="26"/>
      <c r="DE22" s="26"/>
      <c r="DF22" s="26"/>
      <c r="DG22" s="26"/>
      <c r="DH22" s="1"/>
      <c r="DI22" s="26">
        <v>1</v>
      </c>
      <c r="DJ22" s="26">
        <v>1</v>
      </c>
      <c r="DK22" s="26">
        <v>2</v>
      </c>
      <c r="DL22" s="26"/>
      <c r="DM22" s="26"/>
      <c r="DN22" s="26"/>
      <c r="DO22" s="1">
        <v>4</v>
      </c>
      <c r="DP22" s="26"/>
      <c r="DQ22" s="26"/>
      <c r="DR22" s="26"/>
      <c r="DS22" s="26"/>
      <c r="DT22" s="26"/>
      <c r="DU22" s="26"/>
      <c r="DV22" s="1"/>
      <c r="DW22" s="26"/>
      <c r="DX22" s="26"/>
      <c r="DY22" s="26"/>
      <c r="DZ22" s="26"/>
      <c r="EA22" s="26"/>
      <c r="EB22" s="26"/>
      <c r="EC22" s="1"/>
      <c r="ED22" s="26">
        <v>1</v>
      </c>
      <c r="EE22" s="26"/>
      <c r="EF22" s="26"/>
      <c r="EG22" s="26"/>
      <c r="EH22" s="26"/>
      <c r="EI22" s="26">
        <v>1</v>
      </c>
      <c r="EJ22" s="1">
        <v>5</v>
      </c>
      <c r="EK22" s="26">
        <v>1</v>
      </c>
      <c r="EL22" s="26"/>
      <c r="EM22" s="26"/>
      <c r="EN22" s="26"/>
      <c r="EO22" s="26"/>
      <c r="EP22" s="26"/>
      <c r="EQ22" s="2">
        <v>6</v>
      </c>
      <c r="ER22" s="26"/>
      <c r="ES22" s="26"/>
      <c r="ET22" s="26"/>
      <c r="EU22" s="26"/>
      <c r="EV22" s="26"/>
      <c r="EW22" s="26"/>
      <c r="EX22" s="1"/>
      <c r="EY22" s="26"/>
      <c r="EZ22" s="26"/>
      <c r="FA22" s="26"/>
      <c r="FB22" s="26"/>
      <c r="FC22" s="26"/>
      <c r="FD22" s="26"/>
      <c r="FE22" s="1"/>
      <c r="FF22" s="26"/>
      <c r="FG22" s="26"/>
      <c r="FH22" s="26"/>
      <c r="FI22" s="26"/>
      <c r="FJ22" s="26"/>
      <c r="FK22" s="26"/>
      <c r="FL22" s="1"/>
    </row>
    <row r="23" spans="2:168" customFormat="1" ht="14.4" x14ac:dyDescent="0.3">
      <c r="B23" s="40">
        <v>8</v>
      </c>
      <c r="C23" s="125" t="s">
        <v>34</v>
      </c>
      <c r="D23" s="35">
        <v>8</v>
      </c>
      <c r="E23" s="93">
        <f t="shared" si="0"/>
        <v>14</v>
      </c>
      <c r="F23" s="93">
        <f t="shared" si="1"/>
        <v>13</v>
      </c>
      <c r="G23" s="93">
        <f t="shared" si="2"/>
        <v>8</v>
      </c>
      <c r="H23" s="93">
        <f t="shared" si="3"/>
        <v>6</v>
      </c>
      <c r="I23" s="93">
        <f t="shared" si="4"/>
        <v>0</v>
      </c>
      <c r="J23" s="93">
        <f t="shared" si="5"/>
        <v>0</v>
      </c>
      <c r="K23" s="93">
        <f t="shared" si="6"/>
        <v>78.87</v>
      </c>
      <c r="L23" s="105">
        <f t="shared" si="7"/>
        <v>5.6335714285714289</v>
      </c>
      <c r="M23" s="93" t="s">
        <v>351</v>
      </c>
      <c r="N23" s="93" t="s">
        <v>352</v>
      </c>
      <c r="O23" s="111">
        <v>10</v>
      </c>
      <c r="P23" s="24">
        <f>1+1+2</f>
        <v>4</v>
      </c>
      <c r="Q23" s="24">
        <f>2+1+6</f>
        <v>9</v>
      </c>
      <c r="R23" s="24"/>
      <c r="S23" s="24"/>
      <c r="T23" s="24"/>
      <c r="U23" s="24"/>
      <c r="V23" s="31"/>
      <c r="W23" s="32"/>
      <c r="X23" s="32"/>
      <c r="Y23" s="32"/>
      <c r="Z23" s="32"/>
      <c r="AA23" s="32"/>
      <c r="AB23" s="32"/>
      <c r="AC23" s="26">
        <v>1</v>
      </c>
      <c r="AD23" s="26">
        <v>0</v>
      </c>
      <c r="AE23" s="26">
        <v>0</v>
      </c>
      <c r="AF23" s="26">
        <v>0</v>
      </c>
      <c r="AG23" s="26">
        <v>0</v>
      </c>
      <c r="AH23" s="26"/>
      <c r="AI23" s="26">
        <v>5.57</v>
      </c>
      <c r="AJ23" s="32">
        <v>1</v>
      </c>
      <c r="AK23" s="32"/>
      <c r="AL23" s="32"/>
      <c r="AM23" s="32"/>
      <c r="AN23" s="32"/>
      <c r="AO23" s="32"/>
      <c r="AP23" s="32">
        <v>6</v>
      </c>
      <c r="AQ23" s="26">
        <v>1</v>
      </c>
      <c r="AR23" s="26">
        <v>1</v>
      </c>
      <c r="AS23" s="26">
        <v>2</v>
      </c>
      <c r="AT23" s="26"/>
      <c r="AU23" s="26"/>
      <c r="AV23" s="26"/>
      <c r="AW23" s="26">
        <v>4.4000000000000004</v>
      </c>
      <c r="AX23" s="32">
        <v>1</v>
      </c>
      <c r="AY23" s="32">
        <v>1</v>
      </c>
      <c r="AZ23" s="32"/>
      <c r="BA23" s="32"/>
      <c r="BB23" s="32"/>
      <c r="BC23" s="32"/>
      <c r="BD23" s="32">
        <v>4.8</v>
      </c>
      <c r="BE23" s="26">
        <v>1</v>
      </c>
      <c r="BF23" s="26"/>
      <c r="BG23" s="26">
        <v>2</v>
      </c>
      <c r="BH23" s="26"/>
      <c r="BI23" s="26"/>
      <c r="BJ23" s="26"/>
      <c r="BK23" s="2">
        <v>6.4</v>
      </c>
      <c r="BL23" s="32"/>
      <c r="BM23" s="32"/>
      <c r="BN23" s="32"/>
      <c r="BO23" s="32"/>
      <c r="BP23" s="32"/>
      <c r="BQ23" s="32"/>
      <c r="BR23" s="8"/>
      <c r="BS23" s="26"/>
      <c r="BT23" s="26"/>
      <c r="BU23" s="26"/>
      <c r="BV23" s="26"/>
      <c r="BW23" s="26"/>
      <c r="BX23" s="26"/>
      <c r="BY23" s="2"/>
      <c r="BZ23" s="32">
        <v>1</v>
      </c>
      <c r="CA23" s="32">
        <v>4</v>
      </c>
      <c r="CB23" s="32"/>
      <c r="CC23" s="32">
        <v>6</v>
      </c>
      <c r="CD23" s="32"/>
      <c r="CE23" s="32"/>
      <c r="CF23" s="8">
        <v>7.7</v>
      </c>
      <c r="CG23" s="26">
        <v>1</v>
      </c>
      <c r="CH23" s="26">
        <v>3</v>
      </c>
      <c r="CI23" s="26">
        <v>1</v>
      </c>
      <c r="CJ23" s="26"/>
      <c r="CK23" s="26"/>
      <c r="CL23" s="26"/>
      <c r="CM23" s="2">
        <v>6</v>
      </c>
      <c r="CN23" s="32">
        <v>1</v>
      </c>
      <c r="CO23" s="32">
        <v>2</v>
      </c>
      <c r="CP23" s="32">
        <v>1</v>
      </c>
      <c r="CQ23" s="32"/>
      <c r="CR23" s="32"/>
      <c r="CS23" s="32"/>
      <c r="CT23" s="8">
        <v>6</v>
      </c>
      <c r="CU23" s="26">
        <v>1</v>
      </c>
      <c r="CV23" s="26"/>
      <c r="CW23" s="26"/>
      <c r="CX23" s="26"/>
      <c r="CY23" s="26"/>
      <c r="CZ23" s="26"/>
      <c r="DA23" s="2">
        <v>5</v>
      </c>
      <c r="DB23" s="26">
        <v>1</v>
      </c>
      <c r="DC23" s="26"/>
      <c r="DD23" s="26"/>
      <c r="DE23" s="26"/>
      <c r="DF23" s="26"/>
      <c r="DG23" s="26"/>
      <c r="DH23" s="2">
        <v>6</v>
      </c>
      <c r="DI23" s="26">
        <v>1</v>
      </c>
      <c r="DJ23" s="26">
        <v>2</v>
      </c>
      <c r="DK23" s="26">
        <v>2</v>
      </c>
      <c r="DL23" s="26"/>
      <c r="DM23" s="26"/>
      <c r="DN23" s="26"/>
      <c r="DO23" s="2">
        <v>5</v>
      </c>
      <c r="DP23" s="26"/>
      <c r="DQ23" s="26"/>
      <c r="DR23" s="26"/>
      <c r="DS23" s="26"/>
      <c r="DT23" s="26"/>
      <c r="DU23" s="26"/>
      <c r="DV23" s="2"/>
      <c r="DW23" s="26">
        <v>1</v>
      </c>
      <c r="DX23" s="26"/>
      <c r="DY23" s="26"/>
      <c r="DZ23" s="26"/>
      <c r="EA23" s="26"/>
      <c r="EB23" s="26"/>
      <c r="EC23" s="2">
        <v>5</v>
      </c>
      <c r="ED23" s="26">
        <v>1</v>
      </c>
      <c r="EE23" s="26"/>
      <c r="EF23" s="26"/>
      <c r="EG23" s="26"/>
      <c r="EH23" s="26"/>
      <c r="EI23" s="26"/>
      <c r="EJ23" s="2">
        <v>5</v>
      </c>
      <c r="EK23" s="26">
        <v>1</v>
      </c>
      <c r="EL23" s="26"/>
      <c r="EM23" s="26"/>
      <c r="EN23" s="26"/>
      <c r="EO23" s="26"/>
      <c r="EP23" s="26"/>
      <c r="EQ23" s="2">
        <v>6</v>
      </c>
      <c r="ER23" s="26"/>
      <c r="ES23" s="26"/>
      <c r="ET23" s="26"/>
      <c r="EU23" s="26"/>
      <c r="EV23" s="26"/>
      <c r="EW23" s="26"/>
      <c r="EX23" s="2"/>
      <c r="EY23" s="26"/>
      <c r="EZ23" s="26"/>
      <c r="FA23" s="26"/>
      <c r="FB23" s="26"/>
      <c r="FC23" s="26"/>
      <c r="FD23" s="26"/>
      <c r="FE23" s="2"/>
      <c r="FF23" s="26"/>
      <c r="FG23" s="26"/>
      <c r="FH23" s="26"/>
      <c r="FI23" s="26"/>
      <c r="FJ23" s="26"/>
      <c r="FK23" s="26"/>
      <c r="FL23" s="2"/>
    </row>
    <row r="24" spans="2:168" customFormat="1" ht="14.4" x14ac:dyDescent="0.3">
      <c r="B24" s="40">
        <v>53</v>
      </c>
      <c r="C24" s="125" t="s">
        <v>458</v>
      </c>
      <c r="D24" s="10">
        <v>53</v>
      </c>
      <c r="E24" s="93">
        <f t="shared" si="0"/>
        <v>4</v>
      </c>
      <c r="F24" s="93">
        <f t="shared" si="1"/>
        <v>3</v>
      </c>
      <c r="G24" s="93">
        <f t="shared" si="2"/>
        <v>5</v>
      </c>
      <c r="H24" s="93">
        <f t="shared" si="3"/>
        <v>0</v>
      </c>
      <c r="I24" s="93">
        <f t="shared" si="4"/>
        <v>0</v>
      </c>
      <c r="J24" s="93">
        <f t="shared" si="5"/>
        <v>0</v>
      </c>
      <c r="K24" s="93">
        <f t="shared" si="6"/>
        <v>22.5</v>
      </c>
      <c r="L24" s="105">
        <f t="shared" si="7"/>
        <v>5.625</v>
      </c>
      <c r="M24" s="93" t="s">
        <v>351</v>
      </c>
      <c r="N24" s="93" t="s">
        <v>352</v>
      </c>
      <c r="O24" s="111"/>
      <c r="P24" s="26"/>
      <c r="Q24" s="26"/>
      <c r="R24" s="26"/>
      <c r="S24" s="26"/>
      <c r="T24" s="26"/>
      <c r="U24" s="26"/>
      <c r="V24" s="31">
        <v>1</v>
      </c>
      <c r="W24" s="32">
        <v>2</v>
      </c>
      <c r="X24" s="32">
        <v>2</v>
      </c>
      <c r="Y24" s="32">
        <v>0</v>
      </c>
      <c r="Z24" s="32">
        <v>0</v>
      </c>
      <c r="AA24" s="32">
        <v>0</v>
      </c>
      <c r="AB24" s="32">
        <v>6</v>
      </c>
      <c r="AC24" s="26"/>
      <c r="AD24" s="26"/>
      <c r="AE24" s="26"/>
      <c r="AF24" s="26"/>
      <c r="AG24" s="26"/>
      <c r="AH24" s="26"/>
      <c r="AI24" s="26"/>
      <c r="AJ24" s="32"/>
      <c r="AK24" s="32"/>
      <c r="AL24" s="32"/>
      <c r="AM24" s="32"/>
      <c r="AN24" s="32"/>
      <c r="AO24" s="32"/>
      <c r="AP24" s="32"/>
      <c r="AQ24" s="26"/>
      <c r="AR24" s="26"/>
      <c r="AS24" s="26"/>
      <c r="AT24" s="26"/>
      <c r="AU24" s="26"/>
      <c r="AV24" s="26"/>
      <c r="AW24" s="26"/>
      <c r="AX24" s="32">
        <v>1</v>
      </c>
      <c r="AY24" s="32">
        <v>1</v>
      </c>
      <c r="AZ24" s="32">
        <v>2</v>
      </c>
      <c r="BA24" s="32"/>
      <c r="BB24" s="32"/>
      <c r="BC24" s="32"/>
      <c r="BD24" s="32">
        <v>6.5</v>
      </c>
      <c r="BE24" s="26"/>
      <c r="BF24" s="26"/>
      <c r="BG24" s="26"/>
      <c r="BH24" s="26"/>
      <c r="BI24" s="26"/>
      <c r="BJ24" s="26"/>
      <c r="BK24" s="26"/>
      <c r="BL24" s="32">
        <v>1</v>
      </c>
      <c r="BM24" s="32"/>
      <c r="BN24" s="32"/>
      <c r="BO24" s="32"/>
      <c r="BP24" s="32"/>
      <c r="BQ24" s="32"/>
      <c r="BR24" s="32">
        <v>5</v>
      </c>
      <c r="BS24" s="26"/>
      <c r="BT24" s="26"/>
      <c r="BU24" s="26"/>
      <c r="BV24" s="26"/>
      <c r="BW24" s="26"/>
      <c r="BX24" s="26"/>
      <c r="BY24" s="26"/>
      <c r="BZ24" s="32"/>
      <c r="CA24" s="32"/>
      <c r="CB24" s="32"/>
      <c r="CC24" s="32"/>
      <c r="CD24" s="32"/>
      <c r="CE24" s="32"/>
      <c r="CF24" s="32"/>
      <c r="CG24" s="26"/>
      <c r="CH24" s="26"/>
      <c r="CI24" s="26"/>
      <c r="CJ24" s="26"/>
      <c r="CK24" s="26"/>
      <c r="CL24" s="26"/>
      <c r="CM24" s="26"/>
      <c r="CN24" s="32"/>
      <c r="CO24" s="32"/>
      <c r="CP24" s="32"/>
      <c r="CQ24" s="32"/>
      <c r="CR24" s="32"/>
      <c r="CS24" s="32"/>
      <c r="CT24" s="32"/>
      <c r="CU24" s="26">
        <v>1</v>
      </c>
      <c r="CV24" s="26"/>
      <c r="CW24" s="26">
        <v>1</v>
      </c>
      <c r="CX24" s="26"/>
      <c r="CY24" s="26"/>
      <c r="CZ24" s="26"/>
      <c r="DA24" s="26">
        <v>5</v>
      </c>
      <c r="DB24" s="26"/>
      <c r="DC24" s="26"/>
      <c r="DD24" s="26"/>
      <c r="DE24" s="26"/>
      <c r="DF24" s="26"/>
      <c r="DG24" s="26"/>
      <c r="DH24" s="26"/>
      <c r="DI24" s="26"/>
      <c r="DJ24" s="26"/>
      <c r="DK24" s="26"/>
      <c r="DL24" s="26"/>
      <c r="DM24" s="26"/>
      <c r="DN24" s="26"/>
      <c r="DO24" s="26"/>
      <c r="DP24" s="26"/>
      <c r="DQ24" s="26"/>
      <c r="DR24" s="26"/>
      <c r="DS24" s="26"/>
      <c r="DT24" s="26"/>
      <c r="DU24" s="26"/>
      <c r="DV24" s="26"/>
      <c r="DW24" s="26"/>
      <c r="DX24" s="26"/>
      <c r="DY24" s="26"/>
      <c r="DZ24" s="26"/>
      <c r="EA24" s="26"/>
      <c r="EB24" s="26"/>
      <c r="EC24" s="26"/>
      <c r="ED24" s="26"/>
      <c r="EE24" s="26"/>
      <c r="EF24" s="26"/>
      <c r="EG24" s="26"/>
      <c r="EH24" s="26"/>
      <c r="EI24" s="26"/>
      <c r="EJ24" s="26"/>
      <c r="EK24" s="26"/>
      <c r="EL24" s="26"/>
      <c r="EM24" s="26"/>
      <c r="EN24" s="26"/>
      <c r="EO24" s="26"/>
      <c r="EP24" s="26"/>
      <c r="EQ24" s="26"/>
      <c r="ER24" s="26"/>
      <c r="ES24" s="26"/>
      <c r="ET24" s="26"/>
      <c r="EU24" s="26"/>
      <c r="EV24" s="26"/>
      <c r="EW24" s="26"/>
      <c r="EX24" s="26"/>
      <c r="EY24" s="26"/>
      <c r="EZ24" s="26"/>
      <c r="FA24" s="26"/>
      <c r="FB24" s="26"/>
      <c r="FC24" s="26"/>
      <c r="FD24" s="26"/>
      <c r="FE24" s="26"/>
      <c r="FF24" s="26"/>
      <c r="FG24" s="26"/>
      <c r="FH24" s="26"/>
      <c r="FI24" s="26"/>
      <c r="FJ24" s="26"/>
      <c r="FK24" s="26"/>
      <c r="FL24" s="26"/>
    </row>
    <row r="25" spans="2:168" customFormat="1" ht="14.4" x14ac:dyDescent="0.3">
      <c r="B25" s="40">
        <v>19</v>
      </c>
      <c r="C25" s="125" t="s">
        <v>391</v>
      </c>
      <c r="D25" s="35">
        <v>19</v>
      </c>
      <c r="E25" s="93">
        <f t="shared" si="0"/>
        <v>8</v>
      </c>
      <c r="F25" s="93">
        <f t="shared" si="1"/>
        <v>3</v>
      </c>
      <c r="G25" s="93">
        <f t="shared" si="2"/>
        <v>4</v>
      </c>
      <c r="H25" s="93">
        <f t="shared" si="3"/>
        <v>0</v>
      </c>
      <c r="I25" s="93">
        <f t="shared" si="4"/>
        <v>0</v>
      </c>
      <c r="J25" s="93">
        <f t="shared" si="5"/>
        <v>0</v>
      </c>
      <c r="K25" s="93">
        <f t="shared" si="6"/>
        <v>45</v>
      </c>
      <c r="L25" s="105">
        <f t="shared" si="7"/>
        <v>5.625</v>
      </c>
      <c r="M25" s="93" t="s">
        <v>81</v>
      </c>
      <c r="N25" s="93" t="s">
        <v>82</v>
      </c>
      <c r="O25" s="111">
        <v>12</v>
      </c>
      <c r="P25" s="4">
        <f>1+1</f>
        <v>2</v>
      </c>
      <c r="Q25" s="4">
        <v>1</v>
      </c>
      <c r="R25" s="4"/>
      <c r="S25" s="4"/>
      <c r="T25" s="4"/>
      <c r="U25" s="4"/>
      <c r="V25" s="7"/>
      <c r="W25" s="8"/>
      <c r="X25" s="8"/>
      <c r="Y25" s="8"/>
      <c r="Z25" s="8"/>
      <c r="AA25" s="8"/>
      <c r="AB25" s="8"/>
      <c r="AC25" s="2">
        <v>1</v>
      </c>
      <c r="AD25" s="2">
        <v>1</v>
      </c>
      <c r="AE25" s="2">
        <v>1</v>
      </c>
      <c r="AF25" s="2">
        <v>0</v>
      </c>
      <c r="AG25" s="2">
        <v>0</v>
      </c>
      <c r="AH25" s="2"/>
      <c r="AI25" s="2">
        <v>7</v>
      </c>
      <c r="AJ25" s="8"/>
      <c r="AK25" s="8"/>
      <c r="AL25" s="8"/>
      <c r="AM25" s="8"/>
      <c r="AN25" s="8"/>
      <c r="AO25" s="8"/>
      <c r="AP25" s="8"/>
      <c r="AQ25" s="2">
        <v>1</v>
      </c>
      <c r="AR25" s="2"/>
      <c r="AS25" s="2"/>
      <c r="AT25" s="2"/>
      <c r="AU25" s="2"/>
      <c r="AV25" s="2"/>
      <c r="AW25" s="2">
        <v>6.7</v>
      </c>
      <c r="AX25" s="8">
        <v>1</v>
      </c>
      <c r="AY25" s="8"/>
      <c r="AZ25" s="8">
        <v>1</v>
      </c>
      <c r="BA25" s="8"/>
      <c r="BB25" s="8"/>
      <c r="BC25" s="8"/>
      <c r="BD25" s="8">
        <v>5.3</v>
      </c>
      <c r="BE25" s="2">
        <v>1</v>
      </c>
      <c r="BF25" s="2"/>
      <c r="BG25" s="2"/>
      <c r="BH25" s="2"/>
      <c r="BI25" s="2"/>
      <c r="BJ25" s="2"/>
      <c r="BK25" s="2">
        <v>6</v>
      </c>
      <c r="BL25" s="8"/>
      <c r="BM25" s="8"/>
      <c r="BN25" s="8"/>
      <c r="BO25" s="8"/>
      <c r="BP25" s="8"/>
      <c r="BQ25" s="8"/>
      <c r="BR25" s="8"/>
      <c r="BS25" s="2"/>
      <c r="BT25" s="2"/>
      <c r="BU25" s="2"/>
      <c r="BV25" s="2"/>
      <c r="BW25" s="2"/>
      <c r="BX25" s="2"/>
      <c r="BY25" s="2"/>
      <c r="BZ25" s="8"/>
      <c r="CA25" s="8"/>
      <c r="CB25" s="8"/>
      <c r="CC25" s="8"/>
      <c r="CD25" s="8"/>
      <c r="CE25" s="8"/>
      <c r="CF25" s="8"/>
      <c r="CG25" s="2"/>
      <c r="CH25" s="2"/>
      <c r="CI25" s="2"/>
      <c r="CJ25" s="2"/>
      <c r="CK25" s="2"/>
      <c r="CL25" s="2"/>
      <c r="CM25" s="2"/>
      <c r="CN25" s="8"/>
      <c r="CO25" s="8"/>
      <c r="CP25" s="8"/>
      <c r="CQ25" s="8"/>
      <c r="CR25" s="8"/>
      <c r="CS25" s="8"/>
      <c r="CT25" s="8"/>
      <c r="CU25" s="2"/>
      <c r="CV25" s="2"/>
      <c r="CW25" s="2"/>
      <c r="CX25" s="2"/>
      <c r="CY25" s="2"/>
      <c r="CZ25" s="2"/>
      <c r="DA25" s="2"/>
      <c r="DB25" s="2">
        <v>1</v>
      </c>
      <c r="DC25" s="2">
        <v>2</v>
      </c>
      <c r="DD25" s="2">
        <v>1</v>
      </c>
      <c r="DE25" s="2"/>
      <c r="DF25" s="2"/>
      <c r="DG25" s="2"/>
      <c r="DH25" s="2">
        <v>5</v>
      </c>
      <c r="DI25" s="2">
        <v>1</v>
      </c>
      <c r="DJ25" s="2"/>
      <c r="DK25" s="2">
        <v>1</v>
      </c>
      <c r="DL25" s="2"/>
      <c r="DM25" s="2"/>
      <c r="DN25" s="2"/>
      <c r="DO25" s="2">
        <v>4</v>
      </c>
      <c r="DP25" s="2">
        <v>1</v>
      </c>
      <c r="DQ25" s="2"/>
      <c r="DR25" s="2"/>
      <c r="DS25" s="2"/>
      <c r="DT25" s="2"/>
      <c r="DU25" s="2"/>
      <c r="DV25" s="2">
        <v>5</v>
      </c>
      <c r="DW25" s="2"/>
      <c r="DX25" s="2"/>
      <c r="DY25" s="2"/>
      <c r="DZ25" s="2"/>
      <c r="EA25" s="2"/>
      <c r="EB25" s="2"/>
      <c r="EC25" s="2"/>
      <c r="ED25" s="2"/>
      <c r="EE25" s="2"/>
      <c r="EF25" s="2"/>
      <c r="EG25" s="2"/>
      <c r="EH25" s="2"/>
      <c r="EI25" s="2"/>
      <c r="EJ25" s="2"/>
      <c r="EK25" s="2">
        <v>1</v>
      </c>
      <c r="EL25" s="2"/>
      <c r="EM25" s="2"/>
      <c r="EN25" s="2"/>
      <c r="EO25" s="2"/>
      <c r="EP25" s="2"/>
      <c r="EQ25" s="2">
        <v>6</v>
      </c>
      <c r="ER25" s="2"/>
      <c r="ES25" s="2"/>
      <c r="ET25" s="2"/>
      <c r="EU25" s="2"/>
      <c r="EV25" s="2"/>
      <c r="EW25" s="2"/>
      <c r="EX25" s="2"/>
      <c r="EY25" s="2"/>
      <c r="EZ25" s="2"/>
      <c r="FA25" s="2"/>
      <c r="FB25" s="2"/>
      <c r="FC25" s="2"/>
      <c r="FD25" s="2"/>
      <c r="FE25" s="2"/>
      <c r="FF25" s="2"/>
      <c r="FG25" s="2"/>
      <c r="FH25" s="2"/>
      <c r="FI25" s="2"/>
      <c r="FJ25" s="2"/>
      <c r="FK25" s="2"/>
      <c r="FL25" s="2"/>
    </row>
    <row r="26" spans="2:168" customFormat="1" ht="14.4" x14ac:dyDescent="0.3">
      <c r="B26" s="40">
        <v>33</v>
      </c>
      <c r="C26" s="125" t="s">
        <v>12</v>
      </c>
      <c r="D26" s="35">
        <v>33</v>
      </c>
      <c r="E26" s="93">
        <f t="shared" si="0"/>
        <v>11</v>
      </c>
      <c r="F26" s="93">
        <f t="shared" si="1"/>
        <v>2</v>
      </c>
      <c r="G26" s="93">
        <f t="shared" si="2"/>
        <v>6</v>
      </c>
      <c r="H26" s="93">
        <f t="shared" si="3"/>
        <v>0</v>
      </c>
      <c r="I26" s="93">
        <f t="shared" si="4"/>
        <v>0</v>
      </c>
      <c r="J26" s="93">
        <f t="shared" si="5"/>
        <v>1</v>
      </c>
      <c r="K26" s="93">
        <f t="shared" si="6"/>
        <v>61.71</v>
      </c>
      <c r="L26" s="105">
        <f t="shared" si="7"/>
        <v>5.61</v>
      </c>
      <c r="M26" s="93" t="s">
        <v>351</v>
      </c>
      <c r="N26" s="93" t="s">
        <v>352</v>
      </c>
      <c r="O26" s="111">
        <v>12</v>
      </c>
      <c r="P26" s="37">
        <f>1+1+1</f>
        <v>3</v>
      </c>
      <c r="Q26" s="37">
        <v>3</v>
      </c>
      <c r="R26" s="37"/>
      <c r="S26" s="37"/>
      <c r="T26" s="37"/>
      <c r="U26" s="37"/>
      <c r="V26" s="31"/>
      <c r="W26" s="32"/>
      <c r="X26" s="32"/>
      <c r="Y26" s="32"/>
      <c r="Z26" s="32"/>
      <c r="AA26" s="32"/>
      <c r="AB26" s="32"/>
      <c r="AC26" s="26">
        <v>1</v>
      </c>
      <c r="AD26" s="26">
        <v>0</v>
      </c>
      <c r="AE26" s="26">
        <v>1</v>
      </c>
      <c r="AF26" s="26">
        <v>0</v>
      </c>
      <c r="AG26" s="26">
        <v>0</v>
      </c>
      <c r="AH26" s="26"/>
      <c r="AI26" s="26">
        <v>5.71</v>
      </c>
      <c r="AJ26" s="32">
        <v>1</v>
      </c>
      <c r="AK26" s="32"/>
      <c r="AL26" s="32"/>
      <c r="AM26" s="32"/>
      <c r="AN26" s="32"/>
      <c r="AO26" s="32"/>
      <c r="AP26" s="32">
        <v>5.5</v>
      </c>
      <c r="AQ26" s="26">
        <v>1</v>
      </c>
      <c r="AR26" s="26"/>
      <c r="AS26" s="26"/>
      <c r="AT26" s="26"/>
      <c r="AU26" s="26"/>
      <c r="AV26" s="26"/>
      <c r="AW26" s="26">
        <v>5.5</v>
      </c>
      <c r="AX26" s="32">
        <v>1</v>
      </c>
      <c r="AY26" s="32"/>
      <c r="AZ26" s="32"/>
      <c r="BA26" s="32"/>
      <c r="BB26" s="32"/>
      <c r="BC26" s="32"/>
      <c r="BD26" s="32">
        <v>5.5</v>
      </c>
      <c r="BE26" s="26">
        <v>1</v>
      </c>
      <c r="BF26" s="26"/>
      <c r="BG26" s="26">
        <v>1</v>
      </c>
      <c r="BH26" s="26"/>
      <c r="BI26" s="26"/>
      <c r="BJ26" s="26">
        <v>1</v>
      </c>
      <c r="BK26" s="2">
        <v>7</v>
      </c>
      <c r="BL26" s="32"/>
      <c r="BM26" s="32"/>
      <c r="BN26" s="32"/>
      <c r="BO26" s="32"/>
      <c r="BP26" s="32"/>
      <c r="BQ26" s="32"/>
      <c r="BR26" s="8"/>
      <c r="BS26" s="26"/>
      <c r="BT26" s="26"/>
      <c r="BU26" s="26"/>
      <c r="BV26" s="26"/>
      <c r="BW26" s="26"/>
      <c r="BX26" s="26"/>
      <c r="BY26" s="2"/>
      <c r="BZ26" s="32"/>
      <c r="CA26" s="32"/>
      <c r="CB26" s="32"/>
      <c r="CC26" s="32"/>
      <c r="CD26" s="32"/>
      <c r="CE26" s="32"/>
      <c r="CF26" s="8"/>
      <c r="CG26" s="26"/>
      <c r="CH26" s="26"/>
      <c r="CI26" s="26"/>
      <c r="CJ26" s="26"/>
      <c r="CK26" s="26"/>
      <c r="CL26" s="26"/>
      <c r="CM26" s="2"/>
      <c r="CN26" s="32">
        <v>1</v>
      </c>
      <c r="CO26" s="32">
        <v>1</v>
      </c>
      <c r="CP26" s="32"/>
      <c r="CQ26" s="32"/>
      <c r="CR26" s="32"/>
      <c r="CS26" s="32"/>
      <c r="CT26" s="8">
        <v>6.5</v>
      </c>
      <c r="CU26" s="26">
        <v>1</v>
      </c>
      <c r="CV26" s="26">
        <v>1</v>
      </c>
      <c r="CW26" s="26"/>
      <c r="CX26" s="26"/>
      <c r="CY26" s="26"/>
      <c r="CZ26" s="26"/>
      <c r="DA26" s="2">
        <v>5</v>
      </c>
      <c r="DB26" s="26">
        <v>1</v>
      </c>
      <c r="DC26" s="26"/>
      <c r="DD26" s="26"/>
      <c r="DE26" s="26"/>
      <c r="DF26" s="26"/>
      <c r="DG26" s="26"/>
      <c r="DH26" s="2">
        <v>5</v>
      </c>
      <c r="DI26" s="26">
        <v>1</v>
      </c>
      <c r="DJ26" s="26"/>
      <c r="DK26" s="26">
        <v>4</v>
      </c>
      <c r="DL26" s="26"/>
      <c r="DM26" s="26"/>
      <c r="DN26" s="26"/>
      <c r="DO26" s="2">
        <v>6</v>
      </c>
      <c r="DP26" s="26"/>
      <c r="DQ26" s="26"/>
      <c r="DR26" s="26"/>
      <c r="DS26" s="26"/>
      <c r="DT26" s="26"/>
      <c r="DU26" s="26"/>
      <c r="DV26" s="2"/>
      <c r="DW26" s="26">
        <v>1</v>
      </c>
      <c r="DX26" s="26"/>
      <c r="DY26" s="26"/>
      <c r="DZ26" s="26"/>
      <c r="EA26" s="26"/>
      <c r="EB26" s="26"/>
      <c r="EC26" s="2">
        <v>5</v>
      </c>
      <c r="ED26" s="26">
        <v>1</v>
      </c>
      <c r="EE26" s="26"/>
      <c r="EF26" s="26"/>
      <c r="EG26" s="26"/>
      <c r="EH26" s="26"/>
      <c r="EI26" s="26"/>
      <c r="EJ26" s="2">
        <v>5</v>
      </c>
      <c r="EK26" s="26"/>
      <c r="EL26" s="26"/>
      <c r="EM26" s="26"/>
      <c r="EN26" s="26"/>
      <c r="EO26" s="26"/>
      <c r="EP26" s="26"/>
      <c r="EQ26" s="2"/>
      <c r="ER26" s="26"/>
      <c r="ES26" s="26"/>
      <c r="ET26" s="26"/>
      <c r="EU26" s="26"/>
      <c r="EV26" s="26"/>
      <c r="EW26" s="26"/>
      <c r="EX26" s="2"/>
      <c r="EY26" s="26"/>
      <c r="EZ26" s="26"/>
      <c r="FA26" s="26"/>
      <c r="FB26" s="26"/>
      <c r="FC26" s="26"/>
      <c r="FD26" s="26"/>
      <c r="FE26" s="2"/>
      <c r="FF26" s="26"/>
      <c r="FG26" s="26"/>
      <c r="FH26" s="26"/>
      <c r="FI26" s="26"/>
      <c r="FJ26" s="26"/>
      <c r="FK26" s="26"/>
      <c r="FL26" s="2"/>
    </row>
    <row r="27" spans="2:168" customFormat="1" ht="14.4" x14ac:dyDescent="0.3">
      <c r="B27" s="40">
        <v>15</v>
      </c>
      <c r="C27" s="125" t="s">
        <v>319</v>
      </c>
      <c r="D27" s="14">
        <v>15</v>
      </c>
      <c r="E27" s="93">
        <f t="shared" si="0"/>
        <v>3</v>
      </c>
      <c r="F27" s="93">
        <f t="shared" si="1"/>
        <v>3</v>
      </c>
      <c r="G27" s="93">
        <f t="shared" si="2"/>
        <v>1</v>
      </c>
      <c r="H27" s="93">
        <f t="shared" si="3"/>
        <v>0</v>
      </c>
      <c r="I27" s="93">
        <f t="shared" si="4"/>
        <v>0</v>
      </c>
      <c r="J27" s="93">
        <f t="shared" si="5"/>
        <v>0</v>
      </c>
      <c r="K27" s="93">
        <f t="shared" si="6"/>
        <v>16.7</v>
      </c>
      <c r="L27" s="105">
        <f t="shared" si="7"/>
        <v>5.5666666666666664</v>
      </c>
      <c r="M27" s="93" t="s">
        <v>351</v>
      </c>
      <c r="N27" s="93" t="s">
        <v>352</v>
      </c>
      <c r="O27" s="111">
        <v>8</v>
      </c>
      <c r="P27" s="3">
        <f>1+1+1+5</f>
        <v>8</v>
      </c>
      <c r="Q27" s="3">
        <f>1+2+1+1</f>
        <v>5</v>
      </c>
      <c r="R27" s="3"/>
      <c r="S27" s="3"/>
      <c r="T27" s="3"/>
      <c r="U27" s="3"/>
      <c r="V27" s="7">
        <v>1</v>
      </c>
      <c r="W27" s="8">
        <v>0</v>
      </c>
      <c r="X27" s="8">
        <v>0</v>
      </c>
      <c r="Y27" s="8">
        <v>0</v>
      </c>
      <c r="Z27" s="8">
        <v>0</v>
      </c>
      <c r="AA27" s="8">
        <v>0</v>
      </c>
      <c r="AB27" s="8">
        <v>5</v>
      </c>
      <c r="AC27" s="2"/>
      <c r="AD27" s="2"/>
      <c r="AE27" s="2"/>
      <c r="AF27" s="2"/>
      <c r="AG27" s="2"/>
      <c r="AH27" s="2"/>
      <c r="AI27" s="2"/>
      <c r="AJ27" s="8"/>
      <c r="AK27" s="8"/>
      <c r="AL27" s="8"/>
      <c r="AM27" s="8"/>
      <c r="AN27" s="8"/>
      <c r="AO27" s="8"/>
      <c r="AP27" s="8"/>
      <c r="AQ27" s="2"/>
      <c r="AR27" s="2"/>
      <c r="AS27" s="2"/>
      <c r="AT27" s="2"/>
      <c r="AU27" s="2"/>
      <c r="AV27" s="2"/>
      <c r="AW27" s="2"/>
      <c r="AX27" s="8"/>
      <c r="AY27" s="8"/>
      <c r="AZ27" s="8"/>
      <c r="BA27" s="8"/>
      <c r="BB27" s="8"/>
      <c r="BC27" s="8"/>
      <c r="BD27" s="8"/>
      <c r="BE27" s="2">
        <v>1</v>
      </c>
      <c r="BF27" s="2">
        <v>1</v>
      </c>
      <c r="BG27" s="2">
        <v>1</v>
      </c>
      <c r="BH27" s="2"/>
      <c r="BI27" s="2"/>
      <c r="BJ27" s="2"/>
      <c r="BK27" s="2">
        <v>6.7</v>
      </c>
      <c r="BL27" s="8"/>
      <c r="BM27" s="8"/>
      <c r="BN27" s="8"/>
      <c r="BO27" s="8"/>
      <c r="BP27" s="8"/>
      <c r="BQ27" s="8"/>
      <c r="BR27" s="8"/>
      <c r="BS27" s="2">
        <v>1</v>
      </c>
      <c r="BT27" s="2">
        <v>2</v>
      </c>
      <c r="BU27" s="2"/>
      <c r="BV27" s="2"/>
      <c r="BW27" s="2"/>
      <c r="BX27" s="2"/>
      <c r="BY27" s="2">
        <v>5</v>
      </c>
      <c r="BZ27" s="8"/>
      <c r="CA27" s="8"/>
      <c r="CB27" s="8"/>
      <c r="CC27" s="8"/>
      <c r="CD27" s="8"/>
      <c r="CE27" s="8"/>
      <c r="CF27" s="8"/>
      <c r="CG27" s="2"/>
      <c r="CH27" s="2"/>
      <c r="CI27" s="2"/>
      <c r="CJ27" s="2"/>
      <c r="CK27" s="2"/>
      <c r="CL27" s="2"/>
      <c r="CM27" s="2"/>
      <c r="CN27" s="8"/>
      <c r="CO27" s="8"/>
      <c r="CP27" s="8"/>
      <c r="CQ27" s="8"/>
      <c r="CR27" s="8"/>
      <c r="CS27" s="8"/>
      <c r="CT27" s="8"/>
      <c r="CU27" s="2"/>
      <c r="CV27" s="2"/>
      <c r="CW27" s="2"/>
      <c r="CX27" s="2"/>
      <c r="CY27" s="2"/>
      <c r="CZ27" s="2"/>
      <c r="DA27" s="2"/>
      <c r="DB27" s="2"/>
      <c r="DC27" s="2"/>
      <c r="DD27" s="2"/>
      <c r="DE27" s="2"/>
      <c r="DF27" s="2"/>
      <c r="DG27" s="2"/>
      <c r="DH27" s="2"/>
      <c r="DI27" s="2"/>
      <c r="DJ27" s="2"/>
      <c r="DK27" s="2"/>
      <c r="DL27" s="2"/>
      <c r="DM27" s="2"/>
      <c r="DN27" s="2"/>
      <c r="DO27" s="2"/>
      <c r="DP27" s="2"/>
      <c r="DQ27" s="2"/>
      <c r="DR27" s="2"/>
      <c r="DS27" s="2"/>
      <c r="DT27" s="2"/>
      <c r="DU27" s="2"/>
      <c r="DV27" s="2"/>
      <c r="DW27" s="2"/>
      <c r="DX27" s="2"/>
      <c r="DY27" s="2"/>
      <c r="DZ27" s="2"/>
      <c r="EA27" s="2"/>
      <c r="EB27" s="2"/>
      <c r="EC27" s="2"/>
      <c r="ED27" s="2"/>
      <c r="EE27" s="2"/>
      <c r="EF27" s="2"/>
      <c r="EG27" s="2"/>
      <c r="EH27" s="2"/>
      <c r="EI27" s="2"/>
      <c r="EJ27" s="2"/>
      <c r="EK27" s="2"/>
      <c r="EL27" s="2"/>
      <c r="EM27" s="2"/>
      <c r="EN27" s="2"/>
      <c r="EO27" s="2"/>
      <c r="EP27" s="2"/>
      <c r="EQ27" s="2"/>
      <c r="ER27" s="2"/>
      <c r="ES27" s="2"/>
      <c r="ET27" s="2"/>
      <c r="EU27" s="2"/>
      <c r="EV27" s="2"/>
      <c r="EW27" s="2"/>
      <c r="EX27" s="2"/>
      <c r="EY27" s="2"/>
      <c r="EZ27" s="2"/>
      <c r="FA27" s="2"/>
      <c r="FB27" s="2"/>
      <c r="FC27" s="2"/>
      <c r="FD27" s="2"/>
      <c r="FE27" s="2"/>
      <c r="FF27" s="2"/>
      <c r="FG27" s="2"/>
      <c r="FH27" s="2"/>
      <c r="FI27" s="2"/>
      <c r="FJ27" s="2"/>
      <c r="FK27" s="2"/>
      <c r="FL27" s="2"/>
    </row>
    <row r="28" spans="2:168" customFormat="1" ht="14.4" x14ac:dyDescent="0.3">
      <c r="B28" s="40">
        <v>54</v>
      </c>
      <c r="C28" s="125" t="s">
        <v>546</v>
      </c>
      <c r="D28" s="10">
        <v>54</v>
      </c>
      <c r="E28" s="93">
        <f t="shared" si="0"/>
        <v>10</v>
      </c>
      <c r="F28" s="93">
        <f t="shared" si="1"/>
        <v>0</v>
      </c>
      <c r="G28" s="93">
        <f t="shared" si="2"/>
        <v>0</v>
      </c>
      <c r="H28" s="93">
        <f t="shared" si="3"/>
        <v>0</v>
      </c>
      <c r="I28" s="93">
        <f t="shared" si="4"/>
        <v>0</v>
      </c>
      <c r="J28" s="93">
        <f t="shared" si="5"/>
        <v>0</v>
      </c>
      <c r="K28" s="93">
        <f t="shared" si="6"/>
        <v>55.3</v>
      </c>
      <c r="L28" s="105">
        <f t="shared" si="7"/>
        <v>5.5299999999999994</v>
      </c>
      <c r="M28" s="93" t="s">
        <v>351</v>
      </c>
      <c r="N28" s="93" t="s">
        <v>352</v>
      </c>
      <c r="O28" s="111">
        <v>2</v>
      </c>
      <c r="P28" s="26"/>
      <c r="Q28" s="26"/>
      <c r="R28" s="26"/>
      <c r="S28" s="26"/>
      <c r="T28" s="26"/>
      <c r="U28" s="26"/>
      <c r="V28" s="31">
        <v>1</v>
      </c>
      <c r="W28" s="32">
        <v>0</v>
      </c>
      <c r="X28" s="32">
        <v>0</v>
      </c>
      <c r="Y28" s="32">
        <v>0</v>
      </c>
      <c r="Z28" s="32">
        <v>0</v>
      </c>
      <c r="AA28" s="32">
        <v>0</v>
      </c>
      <c r="AB28" s="32">
        <v>5</v>
      </c>
      <c r="AC28" s="26"/>
      <c r="AD28" s="26"/>
      <c r="AE28" s="26"/>
      <c r="AF28" s="26"/>
      <c r="AG28" s="26"/>
      <c r="AH28" s="26"/>
      <c r="AI28" s="26"/>
      <c r="AJ28" s="32">
        <v>1</v>
      </c>
      <c r="AK28" s="32"/>
      <c r="AL28" s="32"/>
      <c r="AM28" s="32"/>
      <c r="AN28" s="32"/>
      <c r="AO28" s="32"/>
      <c r="AP28" s="32">
        <v>5</v>
      </c>
      <c r="AQ28" s="26"/>
      <c r="AR28" s="26"/>
      <c r="AS28" s="26"/>
      <c r="AT28" s="26"/>
      <c r="AU28" s="26"/>
      <c r="AV28" s="26"/>
      <c r="AW28" s="26"/>
      <c r="AX28" s="32">
        <v>1</v>
      </c>
      <c r="AY28" s="32"/>
      <c r="AZ28" s="32"/>
      <c r="BA28" s="32"/>
      <c r="BB28" s="32"/>
      <c r="BC28" s="32"/>
      <c r="BD28" s="32">
        <v>6.3</v>
      </c>
      <c r="BE28" s="26">
        <v>1</v>
      </c>
      <c r="BF28" s="26"/>
      <c r="BG28" s="26"/>
      <c r="BH28" s="26"/>
      <c r="BI28" s="26"/>
      <c r="BJ28" s="26"/>
      <c r="BK28" s="26">
        <v>6.5</v>
      </c>
      <c r="BL28" s="32">
        <v>1</v>
      </c>
      <c r="BM28" s="32"/>
      <c r="BN28" s="32"/>
      <c r="BO28" s="32"/>
      <c r="BP28" s="32"/>
      <c r="BQ28" s="32"/>
      <c r="BR28" s="32">
        <v>5</v>
      </c>
      <c r="BS28" s="26"/>
      <c r="BT28" s="26"/>
      <c r="BU28" s="26"/>
      <c r="BV28" s="26"/>
      <c r="BW28" s="26"/>
      <c r="BX28" s="26"/>
      <c r="BY28" s="26"/>
      <c r="BZ28" s="32">
        <v>1</v>
      </c>
      <c r="CA28" s="32"/>
      <c r="CB28" s="32"/>
      <c r="CC28" s="32"/>
      <c r="CD28" s="32"/>
      <c r="CE28" s="32"/>
      <c r="CF28" s="32">
        <v>5</v>
      </c>
      <c r="CG28" s="26">
        <v>1</v>
      </c>
      <c r="CH28" s="26"/>
      <c r="CI28" s="26"/>
      <c r="CJ28" s="26"/>
      <c r="CK28" s="26"/>
      <c r="CL28" s="26"/>
      <c r="CM28" s="26">
        <v>6</v>
      </c>
      <c r="CN28" s="32">
        <v>1</v>
      </c>
      <c r="CO28" s="32"/>
      <c r="CP28" s="32"/>
      <c r="CQ28" s="32"/>
      <c r="CR28" s="32"/>
      <c r="CS28" s="32"/>
      <c r="CT28" s="32">
        <v>6.5</v>
      </c>
      <c r="CU28" s="26">
        <v>1</v>
      </c>
      <c r="CV28" s="26"/>
      <c r="CW28" s="26"/>
      <c r="CX28" s="26"/>
      <c r="CY28" s="26"/>
      <c r="CZ28" s="26"/>
      <c r="DA28" s="26">
        <v>5</v>
      </c>
      <c r="DB28" s="26"/>
      <c r="DC28" s="26"/>
      <c r="DD28" s="26"/>
      <c r="DE28" s="26"/>
      <c r="DF28" s="26"/>
      <c r="DG28" s="26"/>
      <c r="DH28" s="26"/>
      <c r="DI28" s="26">
        <v>1</v>
      </c>
      <c r="DJ28" s="26"/>
      <c r="DK28" s="26"/>
      <c r="DL28" s="26"/>
      <c r="DM28" s="26"/>
      <c r="DN28" s="26"/>
      <c r="DO28" s="26">
        <v>5</v>
      </c>
      <c r="DP28" s="26"/>
      <c r="DQ28" s="26"/>
      <c r="DR28" s="26"/>
      <c r="DS28" s="26"/>
      <c r="DT28" s="26"/>
      <c r="DU28" s="26"/>
      <c r="DV28" s="26"/>
      <c r="DW28" s="26"/>
      <c r="DX28" s="26"/>
      <c r="DY28" s="26"/>
      <c r="DZ28" s="26"/>
      <c r="EA28" s="26"/>
      <c r="EB28" s="26"/>
      <c r="EC28" s="26"/>
      <c r="ED28" s="26"/>
      <c r="EE28" s="26"/>
      <c r="EF28" s="26"/>
      <c r="EG28" s="26"/>
      <c r="EH28" s="26"/>
      <c r="EI28" s="26"/>
      <c r="EJ28" s="26"/>
      <c r="EK28" s="26"/>
      <c r="EL28" s="26"/>
      <c r="EM28" s="26"/>
      <c r="EN28" s="26"/>
      <c r="EO28" s="26"/>
      <c r="EP28" s="26"/>
      <c r="EQ28" s="26"/>
      <c r="ER28" s="26"/>
      <c r="ES28" s="26"/>
      <c r="ET28" s="26"/>
      <c r="EU28" s="26"/>
      <c r="EV28" s="26"/>
      <c r="EW28" s="26"/>
      <c r="EX28" s="26"/>
      <c r="EY28" s="26"/>
      <c r="EZ28" s="26"/>
      <c r="FA28" s="26"/>
      <c r="FB28" s="26"/>
      <c r="FC28" s="26"/>
      <c r="FD28" s="26"/>
      <c r="FE28" s="26"/>
      <c r="FF28" s="26"/>
      <c r="FG28" s="26"/>
      <c r="FH28" s="26"/>
      <c r="FI28" s="26"/>
      <c r="FJ28" s="26"/>
      <c r="FK28" s="26"/>
      <c r="FL28" s="26"/>
    </row>
    <row r="29" spans="2:168" customFormat="1" ht="14.4" x14ac:dyDescent="0.3">
      <c r="B29" s="40">
        <v>18</v>
      </c>
      <c r="C29" s="125" t="s">
        <v>308</v>
      </c>
      <c r="D29" s="13">
        <v>18</v>
      </c>
      <c r="E29" s="93">
        <f t="shared" si="0"/>
        <v>2</v>
      </c>
      <c r="F29" s="93">
        <f t="shared" si="1"/>
        <v>0</v>
      </c>
      <c r="G29" s="93">
        <f t="shared" si="2"/>
        <v>1</v>
      </c>
      <c r="H29" s="93">
        <f t="shared" si="3"/>
        <v>0</v>
      </c>
      <c r="I29" s="93">
        <f t="shared" si="4"/>
        <v>0</v>
      </c>
      <c r="J29" s="93">
        <f t="shared" si="5"/>
        <v>0</v>
      </c>
      <c r="K29" s="93">
        <f t="shared" si="6"/>
        <v>11</v>
      </c>
      <c r="L29" s="105">
        <f t="shared" si="7"/>
        <v>5.5</v>
      </c>
      <c r="M29" s="93" t="s">
        <v>81</v>
      </c>
      <c r="N29" s="93" t="s">
        <v>82</v>
      </c>
      <c r="O29" s="111">
        <v>5</v>
      </c>
      <c r="P29" s="37">
        <f>1+1</f>
        <v>2</v>
      </c>
      <c r="Q29" s="37">
        <v>0</v>
      </c>
      <c r="R29" s="37"/>
      <c r="S29" s="37"/>
      <c r="T29" s="37"/>
      <c r="U29" s="37"/>
      <c r="V29" s="31">
        <v>1</v>
      </c>
      <c r="W29" s="32">
        <v>0</v>
      </c>
      <c r="X29" s="32">
        <v>1</v>
      </c>
      <c r="Y29" s="32">
        <v>0</v>
      </c>
      <c r="Z29" s="32">
        <v>0</v>
      </c>
      <c r="AA29" s="32">
        <v>0</v>
      </c>
      <c r="AB29" s="32">
        <v>5</v>
      </c>
      <c r="AC29" s="26"/>
      <c r="AD29" s="26"/>
      <c r="AE29" s="26"/>
      <c r="AF29" s="26"/>
      <c r="AG29" s="26"/>
      <c r="AH29" s="26"/>
      <c r="AI29" s="26"/>
      <c r="AJ29" s="32">
        <v>1</v>
      </c>
      <c r="AK29" s="32"/>
      <c r="AL29" s="32"/>
      <c r="AM29" s="32"/>
      <c r="AN29" s="32"/>
      <c r="AO29" s="32"/>
      <c r="AP29" s="32">
        <v>6</v>
      </c>
      <c r="AQ29" s="26"/>
      <c r="AR29" s="26"/>
      <c r="AS29" s="26"/>
      <c r="AT29" s="26"/>
      <c r="AU29" s="26"/>
      <c r="AV29" s="26"/>
      <c r="AW29" s="26"/>
      <c r="AX29" s="32"/>
      <c r="AY29" s="32"/>
      <c r="AZ29" s="32"/>
      <c r="BA29" s="32"/>
      <c r="BB29" s="32"/>
      <c r="BC29" s="32"/>
      <c r="BD29" s="32"/>
      <c r="BE29" s="26"/>
      <c r="BF29" s="26"/>
      <c r="BG29" s="26"/>
      <c r="BH29" s="26"/>
      <c r="BI29" s="26"/>
      <c r="BJ29" s="26"/>
      <c r="BK29" s="2"/>
      <c r="BL29" s="32"/>
      <c r="BM29" s="32"/>
      <c r="BN29" s="32"/>
      <c r="BO29" s="32"/>
      <c r="BP29" s="32"/>
      <c r="BQ29" s="32"/>
      <c r="BR29" s="8"/>
      <c r="BS29" s="26"/>
      <c r="BT29" s="26"/>
      <c r="BU29" s="26"/>
      <c r="BV29" s="26"/>
      <c r="BW29" s="26"/>
      <c r="BX29" s="26"/>
      <c r="BY29" s="2"/>
      <c r="BZ29" s="32"/>
      <c r="CA29" s="32"/>
      <c r="CB29" s="32"/>
      <c r="CC29" s="32"/>
      <c r="CD29" s="32"/>
      <c r="CE29" s="32"/>
      <c r="CF29" s="8"/>
      <c r="CG29" s="26"/>
      <c r="CH29" s="26"/>
      <c r="CI29" s="26"/>
      <c r="CJ29" s="26"/>
      <c r="CK29" s="26"/>
      <c r="CL29" s="26"/>
      <c r="CM29" s="2"/>
      <c r="CN29" s="32"/>
      <c r="CO29" s="32"/>
      <c r="CP29" s="32"/>
      <c r="CQ29" s="32"/>
      <c r="CR29" s="32"/>
      <c r="CS29" s="32"/>
      <c r="CT29" s="8"/>
      <c r="CU29" s="26"/>
      <c r="CV29" s="26"/>
      <c r="CW29" s="26"/>
      <c r="CX29" s="26"/>
      <c r="CY29" s="26"/>
      <c r="CZ29" s="26"/>
      <c r="DA29" s="2"/>
      <c r="DB29" s="26"/>
      <c r="DC29" s="26"/>
      <c r="DD29" s="26"/>
      <c r="DE29" s="26"/>
      <c r="DF29" s="26"/>
      <c r="DG29" s="26"/>
      <c r="DH29" s="2"/>
      <c r="DI29" s="26"/>
      <c r="DJ29" s="26"/>
      <c r="DK29" s="26"/>
      <c r="DL29" s="26"/>
      <c r="DM29" s="26"/>
      <c r="DN29" s="26"/>
      <c r="DO29" s="2"/>
      <c r="DP29" s="26"/>
      <c r="DQ29" s="26"/>
      <c r="DR29" s="26"/>
      <c r="DS29" s="26"/>
      <c r="DT29" s="26"/>
      <c r="DU29" s="26"/>
      <c r="DV29" s="2"/>
      <c r="DW29" s="26"/>
      <c r="DX29" s="26"/>
      <c r="DY29" s="26"/>
      <c r="DZ29" s="26"/>
      <c r="EA29" s="26"/>
      <c r="EB29" s="26"/>
      <c r="EC29" s="2"/>
      <c r="ED29" s="26"/>
      <c r="EE29" s="26"/>
      <c r="EF29" s="26"/>
      <c r="EG29" s="26"/>
      <c r="EH29" s="26"/>
      <c r="EI29" s="26"/>
      <c r="EJ29" s="2"/>
      <c r="EK29" s="26"/>
      <c r="EL29" s="26"/>
      <c r="EM29" s="26"/>
      <c r="EN29" s="26"/>
      <c r="EO29" s="26"/>
      <c r="EP29" s="26"/>
      <c r="EQ29" s="2"/>
      <c r="ER29" s="26"/>
      <c r="ES29" s="26"/>
      <c r="ET29" s="26"/>
      <c r="EU29" s="26"/>
      <c r="EV29" s="26"/>
      <c r="EW29" s="26"/>
      <c r="EX29" s="2"/>
      <c r="EY29" s="26"/>
      <c r="EZ29" s="26"/>
      <c r="FA29" s="26"/>
      <c r="FB29" s="26"/>
      <c r="FC29" s="26"/>
      <c r="FD29" s="26"/>
      <c r="FE29" s="2"/>
      <c r="FF29" s="26"/>
      <c r="FG29" s="26"/>
      <c r="FH29" s="26"/>
      <c r="FI29" s="26"/>
      <c r="FJ29" s="26"/>
      <c r="FK29" s="26"/>
      <c r="FL29" s="2"/>
    </row>
    <row r="30" spans="2:168" customFormat="1" ht="14.4" x14ac:dyDescent="0.3">
      <c r="B30" s="40">
        <v>74</v>
      </c>
      <c r="C30" s="24" t="s">
        <v>455</v>
      </c>
      <c r="D30" s="10">
        <v>74</v>
      </c>
      <c r="E30" s="93">
        <f t="shared" si="0"/>
        <v>2</v>
      </c>
      <c r="F30" s="93">
        <f t="shared" si="1"/>
        <v>0</v>
      </c>
      <c r="G30" s="93">
        <f t="shared" si="2"/>
        <v>0</v>
      </c>
      <c r="H30" s="93">
        <f t="shared" si="3"/>
        <v>0</v>
      </c>
      <c r="I30" s="93">
        <f t="shared" si="4"/>
        <v>0</v>
      </c>
      <c r="J30" s="93">
        <f t="shared" si="5"/>
        <v>0</v>
      </c>
      <c r="K30" s="93">
        <f t="shared" si="6"/>
        <v>11</v>
      </c>
      <c r="L30" s="105">
        <f t="shared" si="7"/>
        <v>5.5</v>
      </c>
      <c r="M30" s="93"/>
      <c r="N30" s="93"/>
      <c r="O30" s="111"/>
      <c r="P30" s="26"/>
      <c r="Q30" s="26"/>
      <c r="R30" s="26"/>
      <c r="S30" s="26"/>
      <c r="T30" s="26"/>
      <c r="U30" s="26"/>
      <c r="V30" s="31"/>
      <c r="W30" s="32"/>
      <c r="X30" s="32"/>
      <c r="Y30" s="32"/>
      <c r="Z30" s="32"/>
      <c r="AA30" s="32"/>
      <c r="AB30" s="32"/>
      <c r="AC30" s="26"/>
      <c r="AD30" s="26"/>
      <c r="AE30" s="26"/>
      <c r="AF30" s="26"/>
      <c r="AG30" s="26"/>
      <c r="AH30" s="26"/>
      <c r="AI30" s="26"/>
      <c r="AJ30" s="32"/>
      <c r="AK30" s="32"/>
      <c r="AL30" s="32"/>
      <c r="AM30" s="32"/>
      <c r="AN30" s="32"/>
      <c r="AO30" s="32"/>
      <c r="AP30" s="32"/>
      <c r="AQ30" s="26"/>
      <c r="AR30" s="26"/>
      <c r="AS30" s="26"/>
      <c r="AT30" s="26"/>
      <c r="AU30" s="26"/>
      <c r="AV30" s="26"/>
      <c r="AW30" s="26"/>
      <c r="AX30" s="32"/>
      <c r="AY30" s="32"/>
      <c r="AZ30" s="32"/>
      <c r="BA30" s="32"/>
      <c r="BB30" s="32"/>
      <c r="BC30" s="32"/>
      <c r="BD30" s="32"/>
      <c r="BE30" s="26"/>
      <c r="BF30" s="26"/>
      <c r="BG30" s="26"/>
      <c r="BH30" s="26"/>
      <c r="BI30" s="26"/>
      <c r="BJ30" s="26"/>
      <c r="BK30" s="26"/>
      <c r="BL30" s="32"/>
      <c r="BM30" s="32"/>
      <c r="BN30" s="32"/>
      <c r="BO30" s="32"/>
      <c r="BP30" s="32"/>
      <c r="BQ30" s="32"/>
      <c r="BR30" s="32"/>
      <c r="BS30" s="26"/>
      <c r="BT30" s="26"/>
      <c r="BU30" s="26"/>
      <c r="BV30" s="26"/>
      <c r="BW30" s="26"/>
      <c r="BX30" s="26"/>
      <c r="BY30" s="26"/>
      <c r="BZ30" s="32"/>
      <c r="CA30" s="32"/>
      <c r="CB30" s="32"/>
      <c r="CC30" s="32"/>
      <c r="CD30" s="32"/>
      <c r="CE30" s="32"/>
      <c r="CF30" s="32"/>
      <c r="CG30" s="26">
        <v>1</v>
      </c>
      <c r="CH30" s="26"/>
      <c r="CI30" s="26"/>
      <c r="CJ30" s="26"/>
      <c r="CK30" s="26"/>
      <c r="CL30" s="26"/>
      <c r="CM30" s="26">
        <v>6</v>
      </c>
      <c r="CN30" s="32"/>
      <c r="CO30" s="32"/>
      <c r="CP30" s="32"/>
      <c r="CQ30" s="32"/>
      <c r="CR30" s="32"/>
      <c r="CS30" s="32"/>
      <c r="CT30" s="32"/>
      <c r="CU30" s="26"/>
      <c r="CV30" s="26"/>
      <c r="CW30" s="26"/>
      <c r="CX30" s="26"/>
      <c r="CY30" s="26"/>
      <c r="CZ30" s="26"/>
      <c r="DA30" s="26"/>
      <c r="DB30" s="26"/>
      <c r="DC30" s="26"/>
      <c r="DD30" s="26"/>
      <c r="DE30" s="26"/>
      <c r="DF30" s="26"/>
      <c r="DG30" s="26"/>
      <c r="DH30" s="26"/>
      <c r="DI30" s="26"/>
      <c r="DJ30" s="26"/>
      <c r="DK30" s="26"/>
      <c r="DL30" s="26"/>
      <c r="DM30" s="26"/>
      <c r="DN30" s="26"/>
      <c r="DO30" s="26"/>
      <c r="DP30" s="26">
        <v>1</v>
      </c>
      <c r="DQ30" s="26"/>
      <c r="DR30" s="26"/>
      <c r="DS30" s="26"/>
      <c r="DT30" s="26"/>
      <c r="DU30" s="26"/>
      <c r="DV30" s="26">
        <v>5</v>
      </c>
      <c r="DW30" s="26"/>
      <c r="DX30" s="26"/>
      <c r="DY30" s="26"/>
      <c r="DZ30" s="26"/>
      <c r="EA30" s="26"/>
      <c r="EB30" s="26"/>
      <c r="EC30" s="26"/>
      <c r="ED30" s="26"/>
      <c r="EE30" s="26"/>
      <c r="EF30" s="26"/>
      <c r="EG30" s="26"/>
      <c r="EH30" s="26"/>
      <c r="EI30" s="26"/>
      <c r="EJ30" s="26"/>
      <c r="EK30" s="26"/>
      <c r="EL30" s="26"/>
      <c r="EM30" s="26"/>
      <c r="EN30" s="26"/>
      <c r="EO30" s="26"/>
      <c r="EP30" s="26"/>
      <c r="EQ30" s="26"/>
      <c r="ER30" s="26"/>
      <c r="ES30" s="26"/>
      <c r="ET30" s="26"/>
      <c r="EU30" s="26"/>
      <c r="EV30" s="26"/>
      <c r="EW30" s="26"/>
      <c r="EX30" s="26"/>
      <c r="EY30" s="26"/>
      <c r="EZ30" s="26"/>
      <c r="FA30" s="26"/>
      <c r="FB30" s="26"/>
      <c r="FC30" s="26"/>
      <c r="FD30" s="26"/>
      <c r="FE30" s="26"/>
      <c r="FF30" s="26"/>
      <c r="FG30" s="26"/>
      <c r="FH30" s="26"/>
      <c r="FI30" s="26"/>
      <c r="FJ30" s="26"/>
      <c r="FK30" s="26"/>
      <c r="FL30" s="26"/>
    </row>
    <row r="31" spans="2:168" customFormat="1" ht="14.4" x14ac:dyDescent="0.3">
      <c r="B31" s="40">
        <v>11</v>
      </c>
      <c r="C31" s="125" t="s">
        <v>304</v>
      </c>
      <c r="D31" s="14">
        <v>11</v>
      </c>
      <c r="E31" s="93">
        <f t="shared" si="0"/>
        <v>1</v>
      </c>
      <c r="F31" s="93">
        <f t="shared" si="1"/>
        <v>1</v>
      </c>
      <c r="G31" s="93">
        <f t="shared" si="2"/>
        <v>0</v>
      </c>
      <c r="H31" s="93">
        <f t="shared" si="3"/>
        <v>0</v>
      </c>
      <c r="I31" s="93">
        <f t="shared" si="4"/>
        <v>0</v>
      </c>
      <c r="J31" s="93">
        <f t="shared" si="5"/>
        <v>0</v>
      </c>
      <c r="K31" s="93">
        <f t="shared" si="6"/>
        <v>5.5</v>
      </c>
      <c r="L31" s="105">
        <f t="shared" si="7"/>
        <v>5.5</v>
      </c>
      <c r="M31" s="93" t="s">
        <v>351</v>
      </c>
      <c r="N31" s="93" t="s">
        <v>352</v>
      </c>
      <c r="O31" s="111">
        <v>6</v>
      </c>
      <c r="P31" s="3">
        <f>3+1+2+3+1</f>
        <v>10</v>
      </c>
      <c r="Q31" s="3">
        <f>1+1+2+1+2</f>
        <v>7</v>
      </c>
      <c r="R31" s="3"/>
      <c r="S31" s="3"/>
      <c r="T31" s="3"/>
      <c r="U31" s="3"/>
      <c r="V31" s="7"/>
      <c r="W31" s="8"/>
      <c r="X31" s="8"/>
      <c r="Y31" s="8"/>
      <c r="Z31" s="8"/>
      <c r="AA31" s="8"/>
      <c r="AB31" s="8"/>
      <c r="AC31" s="2"/>
      <c r="AD31" s="2"/>
      <c r="AE31" s="5"/>
      <c r="AF31" s="2"/>
      <c r="AG31" s="2"/>
      <c r="AH31" s="2"/>
      <c r="AI31" s="2"/>
      <c r="AJ31" s="9">
        <v>1</v>
      </c>
      <c r="AK31" s="8">
        <v>1</v>
      </c>
      <c r="AL31" s="8"/>
      <c r="AM31" s="8"/>
      <c r="AN31" s="8"/>
      <c r="AO31" s="8"/>
      <c r="AP31" s="8">
        <v>5.5</v>
      </c>
      <c r="AQ31" s="2"/>
      <c r="AR31" s="2"/>
      <c r="AS31" s="2"/>
      <c r="AT31" s="2"/>
      <c r="AU31" s="2"/>
      <c r="AV31" s="2"/>
      <c r="AW31" s="2"/>
      <c r="AX31" s="8"/>
      <c r="AY31" s="8"/>
      <c r="AZ31" s="8"/>
      <c r="BA31" s="8"/>
      <c r="BB31" s="8"/>
      <c r="BC31" s="8"/>
      <c r="BD31" s="8"/>
      <c r="BE31" s="2"/>
      <c r="BF31" s="2"/>
      <c r="BG31" s="2"/>
      <c r="BH31" s="2"/>
      <c r="BI31" s="2"/>
      <c r="BJ31" s="2"/>
      <c r="BK31" s="2"/>
      <c r="BL31" s="8"/>
      <c r="BM31" s="8"/>
      <c r="BN31" s="8"/>
      <c r="BO31" s="8"/>
      <c r="BP31" s="8"/>
      <c r="BQ31" s="8"/>
      <c r="BR31" s="8"/>
      <c r="BS31" s="2"/>
      <c r="BT31" s="2"/>
      <c r="BU31" s="2"/>
      <c r="BV31" s="2"/>
      <c r="BW31" s="2"/>
      <c r="BX31" s="2"/>
      <c r="BY31" s="2"/>
      <c r="BZ31" s="8"/>
      <c r="CA31" s="8"/>
      <c r="CB31" s="8"/>
      <c r="CC31" s="8"/>
      <c r="CD31" s="8"/>
      <c r="CE31" s="8"/>
      <c r="CF31" s="8"/>
      <c r="CG31" s="2"/>
      <c r="CH31" s="2"/>
      <c r="CI31" s="2"/>
      <c r="CJ31" s="2"/>
      <c r="CK31" s="2"/>
      <c r="CL31" s="2"/>
      <c r="CM31" s="2"/>
      <c r="CN31" s="8"/>
      <c r="CO31" s="8"/>
      <c r="CP31" s="8"/>
      <c r="CQ31" s="8"/>
      <c r="CR31" s="8"/>
      <c r="CS31" s="8"/>
      <c r="CT31" s="8"/>
      <c r="CU31" s="2"/>
      <c r="CV31" s="2"/>
      <c r="CW31" s="2"/>
      <c r="CX31" s="2"/>
      <c r="CY31" s="2"/>
      <c r="CZ31" s="2"/>
      <c r="DA31" s="2"/>
      <c r="DB31" s="2"/>
      <c r="DC31" s="2"/>
      <c r="DD31" s="2"/>
      <c r="DE31" s="2"/>
      <c r="DF31" s="2"/>
      <c r="DG31" s="2"/>
      <c r="DH31" s="2"/>
      <c r="DI31" s="2"/>
      <c r="DJ31" s="2"/>
      <c r="DK31" s="2"/>
      <c r="DL31" s="2"/>
      <c r="DM31" s="2"/>
      <c r="DN31" s="2"/>
      <c r="DO31" s="2"/>
      <c r="DP31" s="2"/>
      <c r="DQ31" s="2"/>
      <c r="DR31" s="2"/>
      <c r="DS31" s="2"/>
      <c r="DT31" s="2"/>
      <c r="DU31" s="2"/>
      <c r="DV31" s="2"/>
      <c r="DW31" s="2"/>
      <c r="DX31" s="2"/>
      <c r="DY31" s="2"/>
      <c r="DZ31" s="2"/>
      <c r="EA31" s="2"/>
      <c r="EB31" s="2"/>
      <c r="EC31" s="2"/>
      <c r="ED31" s="2"/>
      <c r="EE31" s="2"/>
      <c r="EF31" s="2"/>
      <c r="EG31" s="2"/>
      <c r="EH31" s="2"/>
      <c r="EI31" s="2"/>
      <c r="EJ31" s="2"/>
      <c r="EK31" s="2"/>
      <c r="EL31" s="2"/>
      <c r="EM31" s="2"/>
      <c r="EN31" s="2"/>
      <c r="EO31" s="2"/>
      <c r="EP31" s="2"/>
      <c r="EQ31" s="2"/>
      <c r="ER31" s="2"/>
      <c r="ES31" s="2"/>
      <c r="ET31" s="2"/>
      <c r="EU31" s="2"/>
      <c r="EV31" s="2"/>
      <c r="EW31" s="2"/>
      <c r="EX31" s="2"/>
      <c r="EY31" s="2"/>
      <c r="EZ31" s="2"/>
      <c r="FA31" s="2"/>
      <c r="FB31" s="2"/>
      <c r="FC31" s="2"/>
      <c r="FD31" s="2"/>
      <c r="FE31" s="2"/>
      <c r="FF31" s="2"/>
      <c r="FG31" s="2"/>
      <c r="FH31" s="2"/>
      <c r="FI31" s="2"/>
      <c r="FJ31" s="2"/>
      <c r="FK31" s="2"/>
      <c r="FL31" s="2"/>
    </row>
    <row r="32" spans="2:168" customFormat="1" ht="14.4" x14ac:dyDescent="0.3">
      <c r="B32" s="40">
        <v>73</v>
      </c>
      <c r="C32" s="10" t="s">
        <v>454</v>
      </c>
      <c r="D32" s="10">
        <v>73</v>
      </c>
      <c r="E32" s="93">
        <f t="shared" si="0"/>
        <v>1</v>
      </c>
      <c r="F32" s="93">
        <f t="shared" si="1"/>
        <v>1</v>
      </c>
      <c r="G32" s="93">
        <f t="shared" si="2"/>
        <v>0</v>
      </c>
      <c r="H32" s="93">
        <f t="shared" si="3"/>
        <v>0</v>
      </c>
      <c r="I32" s="93">
        <f t="shared" si="4"/>
        <v>0</v>
      </c>
      <c r="J32" s="93">
        <f t="shared" si="5"/>
        <v>0</v>
      </c>
      <c r="K32" s="93">
        <f t="shared" si="6"/>
        <v>5.5</v>
      </c>
      <c r="L32" s="105">
        <f t="shared" si="7"/>
        <v>5.5</v>
      </c>
      <c r="M32" s="93"/>
      <c r="N32" s="93"/>
      <c r="O32" s="111"/>
      <c r="P32" s="26"/>
      <c r="Q32" s="26"/>
      <c r="R32" s="26"/>
      <c r="S32" s="26"/>
      <c r="T32" s="26"/>
      <c r="U32" s="26"/>
      <c r="V32" s="31"/>
      <c r="W32" s="32"/>
      <c r="X32" s="32"/>
      <c r="Y32" s="32"/>
      <c r="Z32" s="32"/>
      <c r="AA32" s="32"/>
      <c r="AB32" s="32"/>
      <c r="AC32" s="26"/>
      <c r="AD32" s="26"/>
      <c r="AE32" s="26"/>
      <c r="AF32" s="26"/>
      <c r="AG32" s="26"/>
      <c r="AH32" s="26"/>
      <c r="AI32" s="26"/>
      <c r="AJ32" s="32"/>
      <c r="AK32" s="32"/>
      <c r="AL32" s="32"/>
      <c r="AM32" s="32"/>
      <c r="AN32" s="32"/>
      <c r="AO32" s="32"/>
      <c r="AP32" s="32"/>
      <c r="AQ32" s="26"/>
      <c r="AR32" s="26"/>
      <c r="AS32" s="26"/>
      <c r="AT32" s="26"/>
      <c r="AU32" s="26"/>
      <c r="AV32" s="26"/>
      <c r="AW32" s="26"/>
      <c r="AX32" s="32"/>
      <c r="AY32" s="32"/>
      <c r="AZ32" s="32"/>
      <c r="BA32" s="32"/>
      <c r="BB32" s="32"/>
      <c r="BC32" s="32"/>
      <c r="BD32" s="32"/>
      <c r="BE32" s="26"/>
      <c r="BF32" s="26"/>
      <c r="BG32" s="26"/>
      <c r="BH32" s="26"/>
      <c r="BI32" s="26"/>
      <c r="BJ32" s="26"/>
      <c r="BK32" s="26"/>
      <c r="BL32" s="32"/>
      <c r="BM32" s="32"/>
      <c r="BN32" s="32"/>
      <c r="BO32" s="32"/>
      <c r="BP32" s="32"/>
      <c r="BQ32" s="32"/>
      <c r="BR32" s="32"/>
      <c r="BS32" s="26"/>
      <c r="BT32" s="26"/>
      <c r="BU32" s="26"/>
      <c r="BV32" s="26"/>
      <c r="BW32" s="26"/>
      <c r="BX32" s="26"/>
      <c r="BY32" s="26"/>
      <c r="BZ32" s="32"/>
      <c r="CA32" s="32"/>
      <c r="CB32" s="32"/>
      <c r="CC32" s="32"/>
      <c r="CD32" s="32"/>
      <c r="CE32" s="32"/>
      <c r="CF32" s="32"/>
      <c r="CG32" s="26">
        <v>1</v>
      </c>
      <c r="CH32" s="26">
        <v>1</v>
      </c>
      <c r="CI32" s="26"/>
      <c r="CJ32" s="26"/>
      <c r="CK32" s="26"/>
      <c r="CL32" s="26"/>
      <c r="CM32" s="26">
        <v>5.5</v>
      </c>
      <c r="CN32" s="32"/>
      <c r="CO32" s="32"/>
      <c r="CP32" s="32"/>
      <c r="CQ32" s="32"/>
      <c r="CR32" s="32"/>
      <c r="CS32" s="32"/>
      <c r="CT32" s="32"/>
      <c r="CU32" s="26"/>
      <c r="CV32" s="26"/>
      <c r="CW32" s="26"/>
      <c r="CX32" s="26"/>
      <c r="CY32" s="26"/>
      <c r="CZ32" s="26"/>
      <c r="DA32" s="26"/>
      <c r="DB32" s="26"/>
      <c r="DC32" s="26"/>
      <c r="DD32" s="26"/>
      <c r="DE32" s="26"/>
      <c r="DF32" s="26"/>
      <c r="DG32" s="26"/>
      <c r="DH32" s="26"/>
      <c r="DI32" s="26"/>
      <c r="DJ32" s="26"/>
      <c r="DK32" s="26"/>
      <c r="DL32" s="26"/>
      <c r="DM32" s="26"/>
      <c r="DN32" s="26"/>
      <c r="DO32" s="26"/>
      <c r="DP32" s="26"/>
      <c r="DQ32" s="26"/>
      <c r="DR32" s="26"/>
      <c r="DS32" s="26"/>
      <c r="DT32" s="26"/>
      <c r="DU32" s="26"/>
      <c r="DV32" s="26"/>
      <c r="DW32" s="26"/>
      <c r="DX32" s="26"/>
      <c r="DY32" s="26"/>
      <c r="DZ32" s="26"/>
      <c r="EA32" s="26"/>
      <c r="EB32" s="26"/>
      <c r="EC32" s="26"/>
      <c r="ED32" s="26"/>
      <c r="EE32" s="26"/>
      <c r="EF32" s="26"/>
      <c r="EG32" s="26"/>
      <c r="EH32" s="26"/>
      <c r="EI32" s="26"/>
      <c r="EJ32" s="26"/>
      <c r="EK32" s="26"/>
      <c r="EL32" s="26"/>
      <c r="EM32" s="26"/>
      <c r="EN32" s="26"/>
      <c r="EO32" s="26"/>
      <c r="EP32" s="26"/>
      <c r="EQ32" s="26"/>
      <c r="ER32" s="26"/>
      <c r="ES32" s="26"/>
      <c r="ET32" s="26"/>
      <c r="EU32" s="26"/>
      <c r="EV32" s="26"/>
      <c r="EW32" s="26"/>
      <c r="EX32" s="26"/>
      <c r="EY32" s="26"/>
      <c r="EZ32" s="26"/>
      <c r="FA32" s="26"/>
      <c r="FB32" s="26"/>
      <c r="FC32" s="26"/>
      <c r="FD32" s="26"/>
      <c r="FE32" s="26"/>
      <c r="FF32" s="26"/>
      <c r="FG32" s="26"/>
      <c r="FH32" s="26"/>
      <c r="FI32" s="26"/>
      <c r="FJ32" s="26"/>
      <c r="FK32" s="26"/>
      <c r="FL32" s="26"/>
    </row>
    <row r="33" spans="2:168" customFormat="1" ht="14.4" x14ac:dyDescent="0.3">
      <c r="B33" s="40">
        <v>39</v>
      </c>
      <c r="C33" s="125" t="s">
        <v>321</v>
      </c>
      <c r="D33" s="10">
        <v>39</v>
      </c>
      <c r="E33" s="93">
        <f t="shared" si="0"/>
        <v>2</v>
      </c>
      <c r="F33" s="93">
        <f t="shared" si="1"/>
        <v>0</v>
      </c>
      <c r="G33" s="93">
        <f t="shared" si="2"/>
        <v>0</v>
      </c>
      <c r="H33" s="93">
        <f t="shared" si="3"/>
        <v>0</v>
      </c>
      <c r="I33" s="93">
        <f t="shared" si="4"/>
        <v>0</v>
      </c>
      <c r="J33" s="93">
        <f t="shared" si="5"/>
        <v>0</v>
      </c>
      <c r="K33" s="93">
        <f t="shared" si="6"/>
        <v>11</v>
      </c>
      <c r="L33" s="105">
        <f t="shared" si="7"/>
        <v>5.5</v>
      </c>
      <c r="M33" s="93" t="s">
        <v>81</v>
      </c>
      <c r="N33" s="93" t="s">
        <v>91</v>
      </c>
      <c r="O33" s="111">
        <v>9</v>
      </c>
      <c r="P33" s="24"/>
      <c r="Q33" s="24"/>
      <c r="R33" s="24"/>
      <c r="S33" s="24"/>
      <c r="T33" s="24"/>
      <c r="U33" s="24"/>
      <c r="V33" s="31"/>
      <c r="W33" s="32"/>
      <c r="X33" s="32"/>
      <c r="Y33" s="32"/>
      <c r="Z33" s="32"/>
      <c r="AA33" s="32"/>
      <c r="AB33" s="32"/>
      <c r="AC33" s="26"/>
      <c r="AD33" s="26"/>
      <c r="AE33" s="26"/>
      <c r="AF33" s="26"/>
      <c r="AG33" s="26"/>
      <c r="AH33" s="26"/>
      <c r="AI33" s="26"/>
      <c r="AJ33" s="32"/>
      <c r="AK33" s="32"/>
      <c r="AL33" s="32"/>
      <c r="AM33" s="32"/>
      <c r="AN33" s="32"/>
      <c r="AO33" s="32"/>
      <c r="AP33" s="32"/>
      <c r="AQ33" s="26"/>
      <c r="AR33" s="26"/>
      <c r="AS33" s="26"/>
      <c r="AT33" s="26"/>
      <c r="AU33" s="26"/>
      <c r="AV33" s="26"/>
      <c r="AW33" s="26"/>
      <c r="AX33" s="32"/>
      <c r="AY33" s="32"/>
      <c r="AZ33" s="32"/>
      <c r="BA33" s="32"/>
      <c r="BB33" s="32"/>
      <c r="BC33" s="32"/>
      <c r="BD33" s="32"/>
      <c r="BE33" s="26"/>
      <c r="BF33" s="26"/>
      <c r="BG33" s="26"/>
      <c r="BH33" s="26"/>
      <c r="BI33" s="26"/>
      <c r="BJ33" s="26"/>
      <c r="BK33" s="2"/>
      <c r="BL33" s="32"/>
      <c r="BM33" s="32"/>
      <c r="BN33" s="32"/>
      <c r="BO33" s="32"/>
      <c r="BP33" s="32"/>
      <c r="BQ33" s="32"/>
      <c r="BR33" s="8"/>
      <c r="BS33" s="26"/>
      <c r="BT33" s="26"/>
      <c r="BU33" s="26"/>
      <c r="BV33" s="26"/>
      <c r="BW33" s="26"/>
      <c r="BX33" s="26"/>
      <c r="BY33" s="2"/>
      <c r="BZ33" s="32"/>
      <c r="CA33" s="32"/>
      <c r="CB33" s="32"/>
      <c r="CC33" s="32"/>
      <c r="CD33" s="32"/>
      <c r="CE33" s="32"/>
      <c r="CF33" s="8"/>
      <c r="CG33" s="26"/>
      <c r="CH33" s="26"/>
      <c r="CI33" s="26"/>
      <c r="CJ33" s="26"/>
      <c r="CK33" s="26"/>
      <c r="CL33" s="26"/>
      <c r="CM33" s="2"/>
      <c r="CN33" s="32"/>
      <c r="CO33" s="32"/>
      <c r="CP33" s="32"/>
      <c r="CQ33" s="32"/>
      <c r="CR33" s="32"/>
      <c r="CS33" s="32"/>
      <c r="CT33" s="8"/>
      <c r="CU33" s="26"/>
      <c r="CV33" s="26"/>
      <c r="CW33" s="26"/>
      <c r="CX33" s="26"/>
      <c r="CY33" s="26"/>
      <c r="CZ33" s="26"/>
      <c r="DA33" s="2"/>
      <c r="DB33" s="26"/>
      <c r="DC33" s="26"/>
      <c r="DD33" s="26"/>
      <c r="DE33" s="26"/>
      <c r="DF33" s="26"/>
      <c r="DG33" s="26"/>
      <c r="DH33" s="2"/>
      <c r="DI33" s="26"/>
      <c r="DJ33" s="26"/>
      <c r="DK33" s="26"/>
      <c r="DL33" s="26"/>
      <c r="DM33" s="26"/>
      <c r="DN33" s="26"/>
      <c r="DO33" s="2"/>
      <c r="DP33" s="26"/>
      <c r="DQ33" s="26"/>
      <c r="DR33" s="26"/>
      <c r="DS33" s="26"/>
      <c r="DT33" s="26"/>
      <c r="DU33" s="26"/>
      <c r="DV33" s="2"/>
      <c r="DW33" s="26"/>
      <c r="DX33" s="26"/>
      <c r="DY33" s="26"/>
      <c r="DZ33" s="26"/>
      <c r="EA33" s="26"/>
      <c r="EB33" s="26"/>
      <c r="EC33" s="2"/>
      <c r="ED33" s="26">
        <v>1</v>
      </c>
      <c r="EE33" s="26"/>
      <c r="EF33" s="26"/>
      <c r="EG33" s="26"/>
      <c r="EH33" s="26"/>
      <c r="EI33" s="26"/>
      <c r="EJ33" s="2">
        <v>5</v>
      </c>
      <c r="EK33" s="26">
        <v>1</v>
      </c>
      <c r="EL33" s="26"/>
      <c r="EM33" s="26"/>
      <c r="EN33" s="26"/>
      <c r="EO33" s="26"/>
      <c r="EP33" s="26"/>
      <c r="EQ33" s="2">
        <v>6</v>
      </c>
      <c r="ER33" s="26"/>
      <c r="ES33" s="26"/>
      <c r="ET33" s="26"/>
      <c r="EU33" s="26"/>
      <c r="EV33" s="26"/>
      <c r="EW33" s="26"/>
      <c r="EX33" s="2"/>
      <c r="EY33" s="26"/>
      <c r="EZ33" s="26"/>
      <c r="FA33" s="26"/>
      <c r="FB33" s="26"/>
      <c r="FC33" s="26"/>
      <c r="FD33" s="26"/>
      <c r="FE33" s="2"/>
      <c r="FF33" s="26"/>
      <c r="FG33" s="26"/>
      <c r="FH33" s="26"/>
      <c r="FI33" s="26"/>
      <c r="FJ33" s="26"/>
      <c r="FK33" s="26"/>
      <c r="FL33" s="2"/>
    </row>
    <row r="34" spans="2:168" customFormat="1" ht="14.4" x14ac:dyDescent="0.3">
      <c r="B34" s="40">
        <v>34</v>
      </c>
      <c r="C34" s="125" t="s">
        <v>312</v>
      </c>
      <c r="D34" s="13">
        <v>34</v>
      </c>
      <c r="E34" s="93">
        <f t="shared" ref="E34:E65" si="8">V34+AC34+AJ34+AQ34+AX34+BE34+BL34+BS34+BZ34+CG34+CN34+CU34+DB34+DI34+DP34+DW34+ED34+EK34+ER34+EY34</f>
        <v>11</v>
      </c>
      <c r="F34" s="93">
        <f t="shared" ref="F34:F65" si="9">W34+AD34+AK34+AR34+AY34+BF34+BM34+BT34+CA34+CH34+CO34+CV34+DC34+DJ34+DQ34+DX34+EE34+EL34+ES34+EZ34</f>
        <v>12</v>
      </c>
      <c r="G34" s="93">
        <f t="shared" ref="G34:G65" si="10">X34+AE34+AL34+AS34+AZ34+BG34+BN34+BU34+CB34+CI34+CP34+CW34+DD34+DK34+DR34+DY34+EF34+EM34+ET34+FA34</f>
        <v>2</v>
      </c>
      <c r="H34" s="93">
        <f t="shared" ref="H34:H65" si="11">Y34+AF34+AM34+AT34+BA34+BH34+BO34+BV34+CC34+CJ34+CQ34+CX34+DE34+DL34+DS34+DZ34+EG34+EN34+EU34+FB34</f>
        <v>2</v>
      </c>
      <c r="I34" s="93">
        <f t="shared" ref="I34:I65" si="12">Z34+AG34+AN34+AU34+BB34+BI34+BP34+BW34+CD34+CK34+CR34+CY34+DF34+DM34+DT34+EA34+EH34+EO34+EV34+FC34</f>
        <v>0</v>
      </c>
      <c r="J34" s="93">
        <f t="shared" ref="J34:J65" si="13">AA34+AH34+AO34+AV34+BC34+BJ34+BQ34+BX34+CE34+CL34+CS34+CZ34+DG34+DN34+DU34+EB34+EI34+EP34+EW34+FD34</f>
        <v>0</v>
      </c>
      <c r="K34" s="93">
        <f t="shared" ref="K34:K65" si="14">AB34+AI34+AP34+AW34+BD34+BK34+BR34+BY34+CF34+CM34+CT34+DA34+DH34+DO34+DV34+EC34+EJ34+EQ34+EX34+FE34</f>
        <v>60.14</v>
      </c>
      <c r="L34" s="105">
        <f t="shared" ref="L34:L65" si="15">IF(E34&gt;0,+K34/E34,0)</f>
        <v>5.4672727272727277</v>
      </c>
      <c r="M34" s="93" t="s">
        <v>81</v>
      </c>
      <c r="N34" s="93" t="s">
        <v>88</v>
      </c>
      <c r="O34" s="111">
        <v>13</v>
      </c>
      <c r="P34" s="24">
        <f>3+4+5</f>
        <v>12</v>
      </c>
      <c r="Q34" s="24">
        <f>1+1</f>
        <v>2</v>
      </c>
      <c r="R34" s="24"/>
      <c r="S34" s="24"/>
      <c r="T34" s="24"/>
      <c r="U34" s="24"/>
      <c r="V34" s="31">
        <v>1</v>
      </c>
      <c r="W34" s="32">
        <v>0</v>
      </c>
      <c r="X34" s="32">
        <v>0</v>
      </c>
      <c r="Y34" s="32">
        <v>0</v>
      </c>
      <c r="Z34" s="32">
        <v>0</v>
      </c>
      <c r="AA34" s="32">
        <v>0</v>
      </c>
      <c r="AB34" s="32">
        <v>5</v>
      </c>
      <c r="AC34" s="26">
        <v>1</v>
      </c>
      <c r="AD34" s="26">
        <v>4</v>
      </c>
      <c r="AE34" s="33">
        <v>1</v>
      </c>
      <c r="AF34" s="26">
        <v>1</v>
      </c>
      <c r="AG34" s="26">
        <v>0</v>
      </c>
      <c r="AH34" s="26"/>
      <c r="AI34" s="26">
        <v>8.14</v>
      </c>
      <c r="AJ34" s="34">
        <v>1</v>
      </c>
      <c r="AK34" s="32">
        <v>1</v>
      </c>
      <c r="AL34" s="32"/>
      <c r="AM34" s="32"/>
      <c r="AN34" s="32"/>
      <c r="AO34" s="32"/>
      <c r="AP34" s="32">
        <v>4</v>
      </c>
      <c r="AQ34" s="26">
        <v>1</v>
      </c>
      <c r="AR34" s="26"/>
      <c r="AS34" s="26"/>
      <c r="AT34" s="26"/>
      <c r="AU34" s="26"/>
      <c r="AV34" s="26"/>
      <c r="AW34" s="26">
        <v>5.5</v>
      </c>
      <c r="AX34" s="32">
        <v>1</v>
      </c>
      <c r="AY34" s="32">
        <v>3</v>
      </c>
      <c r="AZ34" s="32"/>
      <c r="BA34" s="32"/>
      <c r="BB34" s="32"/>
      <c r="BC34" s="32"/>
      <c r="BD34" s="32">
        <v>6.3</v>
      </c>
      <c r="BE34" s="26"/>
      <c r="BF34" s="26"/>
      <c r="BG34" s="26"/>
      <c r="BH34" s="26"/>
      <c r="BI34" s="26"/>
      <c r="BJ34" s="26"/>
      <c r="BK34" s="2"/>
      <c r="BL34" s="32">
        <v>1</v>
      </c>
      <c r="BM34" s="32">
        <v>2</v>
      </c>
      <c r="BN34" s="32">
        <v>1</v>
      </c>
      <c r="BO34" s="32">
        <v>1</v>
      </c>
      <c r="BP34" s="32"/>
      <c r="BQ34" s="32"/>
      <c r="BR34" s="8">
        <v>5</v>
      </c>
      <c r="BS34" s="26">
        <v>1</v>
      </c>
      <c r="BT34" s="26"/>
      <c r="BU34" s="26"/>
      <c r="BV34" s="26"/>
      <c r="BW34" s="26"/>
      <c r="BX34" s="26"/>
      <c r="BY34" s="2">
        <v>5</v>
      </c>
      <c r="BZ34" s="32">
        <v>1</v>
      </c>
      <c r="CA34" s="32">
        <v>2</v>
      </c>
      <c r="CB34" s="32"/>
      <c r="CC34" s="32"/>
      <c r="CD34" s="32"/>
      <c r="CE34" s="32"/>
      <c r="CF34" s="8">
        <v>5.7</v>
      </c>
      <c r="CG34" s="26">
        <v>1</v>
      </c>
      <c r="CH34" s="26"/>
      <c r="CI34" s="26"/>
      <c r="CJ34" s="26"/>
      <c r="CK34" s="26"/>
      <c r="CL34" s="26"/>
      <c r="CM34" s="2">
        <v>5.5</v>
      </c>
      <c r="CN34" s="32"/>
      <c r="CO34" s="32"/>
      <c r="CP34" s="32"/>
      <c r="CQ34" s="32"/>
      <c r="CR34" s="32"/>
      <c r="CS34" s="32"/>
      <c r="CT34" s="8"/>
      <c r="CU34" s="26"/>
      <c r="CV34" s="26"/>
      <c r="CW34" s="26"/>
      <c r="CX34" s="26"/>
      <c r="CY34" s="26"/>
      <c r="CZ34" s="26"/>
      <c r="DA34" s="2"/>
      <c r="DB34" s="26"/>
      <c r="DC34" s="26"/>
      <c r="DD34" s="26"/>
      <c r="DE34" s="26"/>
      <c r="DF34" s="26"/>
      <c r="DG34" s="26"/>
      <c r="DH34" s="2"/>
      <c r="DI34" s="26"/>
      <c r="DJ34" s="26"/>
      <c r="DK34" s="26"/>
      <c r="DL34" s="26"/>
      <c r="DM34" s="26"/>
      <c r="DN34" s="26"/>
      <c r="DO34" s="2"/>
      <c r="DP34" s="26">
        <v>1</v>
      </c>
      <c r="DQ34" s="26"/>
      <c r="DR34" s="26"/>
      <c r="DS34" s="26"/>
      <c r="DT34" s="26"/>
      <c r="DU34" s="26"/>
      <c r="DV34" s="2">
        <v>5</v>
      </c>
      <c r="DW34" s="26">
        <v>1</v>
      </c>
      <c r="DX34" s="26"/>
      <c r="DY34" s="26"/>
      <c r="DZ34" s="26"/>
      <c r="EA34" s="26"/>
      <c r="EB34" s="26"/>
      <c r="EC34" s="2">
        <v>5</v>
      </c>
      <c r="ED34" s="26"/>
      <c r="EE34" s="26"/>
      <c r="EF34" s="26"/>
      <c r="EG34" s="26"/>
      <c r="EH34" s="26"/>
      <c r="EI34" s="26"/>
      <c r="EJ34" s="2"/>
      <c r="EK34" s="26"/>
      <c r="EL34" s="26"/>
      <c r="EM34" s="26"/>
      <c r="EN34" s="26"/>
      <c r="EO34" s="26"/>
      <c r="EP34" s="26"/>
      <c r="EQ34" s="2"/>
      <c r="ER34" s="26"/>
      <c r="ES34" s="26"/>
      <c r="ET34" s="26"/>
      <c r="EU34" s="26"/>
      <c r="EV34" s="26"/>
      <c r="EW34" s="26"/>
      <c r="EX34" s="2"/>
      <c r="EY34" s="26"/>
      <c r="EZ34" s="26"/>
      <c r="FA34" s="26"/>
      <c r="FB34" s="26"/>
      <c r="FC34" s="26"/>
      <c r="FD34" s="26"/>
      <c r="FE34" s="2"/>
      <c r="FF34" s="26"/>
      <c r="FG34" s="26"/>
      <c r="FH34" s="26"/>
      <c r="FI34" s="26"/>
      <c r="FJ34" s="26"/>
      <c r="FK34" s="26"/>
      <c r="FL34" s="2"/>
    </row>
    <row r="35" spans="2:168" customFormat="1" ht="14.4" x14ac:dyDescent="0.3">
      <c r="B35" s="40">
        <v>67</v>
      </c>
      <c r="C35" s="10" t="s">
        <v>425</v>
      </c>
      <c r="D35" s="10">
        <v>67</v>
      </c>
      <c r="E35" s="93">
        <f t="shared" si="8"/>
        <v>2</v>
      </c>
      <c r="F35" s="93">
        <f t="shared" si="9"/>
        <v>0</v>
      </c>
      <c r="G35" s="93">
        <f t="shared" si="10"/>
        <v>0</v>
      </c>
      <c r="H35" s="93">
        <f t="shared" si="11"/>
        <v>0</v>
      </c>
      <c r="I35" s="93">
        <f t="shared" si="12"/>
        <v>0</v>
      </c>
      <c r="J35" s="93">
        <f t="shared" si="13"/>
        <v>0</v>
      </c>
      <c r="K35" s="93">
        <f t="shared" si="14"/>
        <v>10.9</v>
      </c>
      <c r="L35" s="105">
        <f t="shared" si="15"/>
        <v>5.45</v>
      </c>
      <c r="M35" s="93"/>
      <c r="N35" s="93"/>
      <c r="O35" s="111"/>
      <c r="P35" s="26"/>
      <c r="Q35" s="26"/>
      <c r="R35" s="26"/>
      <c r="S35" s="26"/>
      <c r="T35" s="26"/>
      <c r="U35" s="26"/>
      <c r="V35" s="31"/>
      <c r="W35" s="32"/>
      <c r="X35" s="32"/>
      <c r="Y35" s="32"/>
      <c r="Z35" s="32"/>
      <c r="AA35" s="32"/>
      <c r="AB35" s="32"/>
      <c r="AC35" s="26"/>
      <c r="AD35" s="26"/>
      <c r="AE35" s="26"/>
      <c r="AF35" s="26"/>
      <c r="AG35" s="26"/>
      <c r="AH35" s="26"/>
      <c r="AI35" s="26"/>
      <c r="AJ35" s="32"/>
      <c r="AK35" s="32"/>
      <c r="AL35" s="32"/>
      <c r="AM35" s="32"/>
      <c r="AN35" s="32"/>
      <c r="AO35" s="32"/>
      <c r="AP35" s="32"/>
      <c r="AQ35" s="26"/>
      <c r="AR35" s="26"/>
      <c r="AS35" s="26"/>
      <c r="AT35" s="26"/>
      <c r="AU35" s="26"/>
      <c r="AV35" s="26"/>
      <c r="AW35" s="26"/>
      <c r="AX35" s="32"/>
      <c r="AY35" s="32"/>
      <c r="AZ35" s="32"/>
      <c r="BA35" s="32"/>
      <c r="BB35" s="32"/>
      <c r="BC35" s="32"/>
      <c r="BD35" s="32"/>
      <c r="BE35" s="26"/>
      <c r="BF35" s="26"/>
      <c r="BG35" s="26"/>
      <c r="BH35" s="26"/>
      <c r="BI35" s="26"/>
      <c r="BJ35" s="26"/>
      <c r="BK35" s="26"/>
      <c r="BL35" s="32">
        <v>1</v>
      </c>
      <c r="BM35" s="32"/>
      <c r="BN35" s="32"/>
      <c r="BO35" s="32"/>
      <c r="BP35" s="32"/>
      <c r="BQ35" s="32"/>
      <c r="BR35" s="32">
        <v>5</v>
      </c>
      <c r="BS35" s="26"/>
      <c r="BT35" s="26"/>
      <c r="BU35" s="26"/>
      <c r="BV35" s="26"/>
      <c r="BW35" s="26"/>
      <c r="BX35" s="26"/>
      <c r="BY35" s="26"/>
      <c r="BZ35" s="32">
        <v>1</v>
      </c>
      <c r="CA35" s="32"/>
      <c r="CB35" s="32"/>
      <c r="CC35" s="32"/>
      <c r="CD35" s="32"/>
      <c r="CE35" s="32"/>
      <c r="CF35" s="32">
        <v>5.9</v>
      </c>
      <c r="CG35" s="26"/>
      <c r="CH35" s="26"/>
      <c r="CI35" s="26"/>
      <c r="CJ35" s="26"/>
      <c r="CK35" s="26"/>
      <c r="CL35" s="26"/>
      <c r="CM35" s="26"/>
      <c r="CN35" s="32"/>
      <c r="CO35" s="32"/>
      <c r="CP35" s="32"/>
      <c r="CQ35" s="32"/>
      <c r="CR35" s="32"/>
      <c r="CS35" s="32"/>
      <c r="CT35" s="32"/>
      <c r="CU35" s="26"/>
      <c r="CV35" s="26"/>
      <c r="CW35" s="26"/>
      <c r="CX35" s="26"/>
      <c r="CY35" s="26"/>
      <c r="CZ35" s="26"/>
      <c r="DA35" s="26"/>
      <c r="DB35" s="26"/>
      <c r="DC35" s="26"/>
      <c r="DD35" s="26"/>
      <c r="DE35" s="26"/>
      <c r="DF35" s="26"/>
      <c r="DG35" s="26"/>
      <c r="DH35" s="26"/>
      <c r="DI35" s="26"/>
      <c r="DJ35" s="26"/>
      <c r="DK35" s="26"/>
      <c r="DL35" s="26"/>
      <c r="DM35" s="26"/>
      <c r="DN35" s="26"/>
      <c r="DO35" s="26"/>
      <c r="DP35" s="26"/>
      <c r="DQ35" s="26"/>
      <c r="DR35" s="26"/>
      <c r="DS35" s="26"/>
      <c r="DT35" s="26"/>
      <c r="DU35" s="26"/>
      <c r="DV35" s="26"/>
      <c r="DW35" s="26"/>
      <c r="DX35" s="26"/>
      <c r="DY35" s="26"/>
      <c r="DZ35" s="26"/>
      <c r="EA35" s="26"/>
      <c r="EB35" s="26"/>
      <c r="EC35" s="26"/>
      <c r="ED35" s="26"/>
      <c r="EE35" s="26"/>
      <c r="EF35" s="26"/>
      <c r="EG35" s="26"/>
      <c r="EH35" s="26"/>
      <c r="EI35" s="26"/>
      <c r="EJ35" s="26"/>
      <c r="EK35" s="26"/>
      <c r="EL35" s="26"/>
      <c r="EM35" s="26"/>
      <c r="EN35" s="26"/>
      <c r="EO35" s="26"/>
      <c r="EP35" s="26"/>
      <c r="EQ35" s="26"/>
      <c r="ER35" s="26"/>
      <c r="ES35" s="26"/>
      <c r="ET35" s="26"/>
      <c r="EU35" s="26"/>
      <c r="EV35" s="26"/>
      <c r="EW35" s="26"/>
      <c r="EX35" s="26"/>
      <c r="EY35" s="26"/>
      <c r="EZ35" s="26"/>
      <c r="FA35" s="26"/>
      <c r="FB35" s="26"/>
      <c r="FC35" s="26"/>
      <c r="FD35" s="26"/>
      <c r="FE35" s="26"/>
      <c r="FF35" s="26"/>
      <c r="FG35" s="26"/>
      <c r="FH35" s="26"/>
      <c r="FI35" s="26"/>
      <c r="FJ35" s="26"/>
      <c r="FK35" s="26"/>
      <c r="FL35" s="26"/>
    </row>
    <row r="36" spans="2:168" customFormat="1" ht="14.4" x14ac:dyDescent="0.3">
      <c r="B36" s="40">
        <v>25</v>
      </c>
      <c r="C36" s="125" t="s">
        <v>298</v>
      </c>
      <c r="D36" s="13">
        <v>25</v>
      </c>
      <c r="E36" s="93">
        <f t="shared" si="8"/>
        <v>10</v>
      </c>
      <c r="F36" s="93">
        <f t="shared" si="9"/>
        <v>11</v>
      </c>
      <c r="G36" s="93">
        <f t="shared" si="10"/>
        <v>4</v>
      </c>
      <c r="H36" s="93">
        <f t="shared" si="11"/>
        <v>0</v>
      </c>
      <c r="I36" s="93">
        <f t="shared" si="12"/>
        <v>0</v>
      </c>
      <c r="J36" s="93">
        <f t="shared" si="13"/>
        <v>0</v>
      </c>
      <c r="K36" s="93">
        <f t="shared" si="14"/>
        <v>54.44</v>
      </c>
      <c r="L36" s="105">
        <f t="shared" si="15"/>
        <v>5.444</v>
      </c>
      <c r="M36" s="93" t="s">
        <v>103</v>
      </c>
      <c r="N36" s="93" t="s">
        <v>82</v>
      </c>
      <c r="O36" s="111">
        <v>14</v>
      </c>
      <c r="P36" s="24">
        <f>1+3+1+1+1+1</f>
        <v>8</v>
      </c>
      <c r="Q36" s="24">
        <f>2+1+1+1+1</f>
        <v>6</v>
      </c>
      <c r="R36" s="24"/>
      <c r="S36" s="24"/>
      <c r="T36" s="24"/>
      <c r="U36" s="24"/>
      <c r="V36" s="31">
        <v>1</v>
      </c>
      <c r="W36" s="32">
        <v>2</v>
      </c>
      <c r="X36" s="32">
        <v>0</v>
      </c>
      <c r="Y36" s="32">
        <v>0</v>
      </c>
      <c r="Z36" s="32">
        <v>0</v>
      </c>
      <c r="AA36" s="32">
        <v>0</v>
      </c>
      <c r="AB36" s="32">
        <v>5</v>
      </c>
      <c r="AC36" s="26">
        <v>1</v>
      </c>
      <c r="AD36" s="26">
        <v>1</v>
      </c>
      <c r="AE36" s="26">
        <v>1</v>
      </c>
      <c r="AF36" s="26">
        <v>0</v>
      </c>
      <c r="AG36" s="26">
        <v>0</v>
      </c>
      <c r="AH36" s="26"/>
      <c r="AI36" s="26">
        <v>6.14</v>
      </c>
      <c r="AJ36" s="32">
        <v>1</v>
      </c>
      <c r="AK36" s="32">
        <v>2</v>
      </c>
      <c r="AL36" s="32">
        <v>3</v>
      </c>
      <c r="AM36" s="32"/>
      <c r="AN36" s="32"/>
      <c r="AO36" s="32"/>
      <c r="AP36" s="32">
        <v>5</v>
      </c>
      <c r="AQ36" s="26">
        <v>1</v>
      </c>
      <c r="AR36" s="26">
        <v>4</v>
      </c>
      <c r="AS36" s="26"/>
      <c r="AT36" s="26"/>
      <c r="AU36" s="26"/>
      <c r="AV36" s="26"/>
      <c r="AW36" s="26">
        <v>5.5</v>
      </c>
      <c r="AX36" s="32">
        <v>1</v>
      </c>
      <c r="AY36" s="32">
        <v>1</v>
      </c>
      <c r="AZ36" s="32"/>
      <c r="BA36" s="32"/>
      <c r="BB36" s="32"/>
      <c r="BC36" s="32"/>
      <c r="BD36" s="32">
        <v>5.8</v>
      </c>
      <c r="BE36" s="26">
        <v>1</v>
      </c>
      <c r="BF36" s="26">
        <v>1</v>
      </c>
      <c r="BG36" s="26"/>
      <c r="BH36" s="26"/>
      <c r="BI36" s="26"/>
      <c r="BJ36" s="26"/>
      <c r="BK36" s="2">
        <v>5.5</v>
      </c>
      <c r="BL36" s="32">
        <v>1</v>
      </c>
      <c r="BM36" s="32"/>
      <c r="BN36" s="32"/>
      <c r="BO36" s="32"/>
      <c r="BP36" s="32"/>
      <c r="BQ36" s="32"/>
      <c r="BR36" s="8">
        <v>5</v>
      </c>
      <c r="BS36" s="26">
        <v>1</v>
      </c>
      <c r="BT36" s="26"/>
      <c r="BU36" s="26"/>
      <c r="BV36" s="26"/>
      <c r="BW36" s="26"/>
      <c r="BX36" s="26"/>
      <c r="BY36" s="2">
        <v>5</v>
      </c>
      <c r="BZ36" s="32"/>
      <c r="CA36" s="32"/>
      <c r="CB36" s="32"/>
      <c r="CC36" s="32"/>
      <c r="CD36" s="32"/>
      <c r="CE36" s="32"/>
      <c r="CF36" s="8"/>
      <c r="CG36" s="26">
        <v>1</v>
      </c>
      <c r="CH36" s="26"/>
      <c r="CI36" s="26"/>
      <c r="CJ36" s="26"/>
      <c r="CK36" s="26"/>
      <c r="CL36" s="26"/>
      <c r="CM36" s="2">
        <v>5.5</v>
      </c>
      <c r="CN36" s="32"/>
      <c r="CO36" s="32"/>
      <c r="CP36" s="32"/>
      <c r="CQ36" s="32"/>
      <c r="CR36" s="32"/>
      <c r="CS36" s="32"/>
      <c r="CT36" s="8"/>
      <c r="CU36" s="26"/>
      <c r="CV36" s="26"/>
      <c r="CW36" s="26"/>
      <c r="CX36" s="26"/>
      <c r="CY36" s="26"/>
      <c r="CZ36" s="26"/>
      <c r="DA36" s="2"/>
      <c r="DB36" s="26"/>
      <c r="DC36" s="26"/>
      <c r="DD36" s="26"/>
      <c r="DE36" s="26"/>
      <c r="DF36" s="26"/>
      <c r="DG36" s="26"/>
      <c r="DH36" s="2"/>
      <c r="DI36" s="26"/>
      <c r="DJ36" s="26"/>
      <c r="DK36" s="26"/>
      <c r="DL36" s="26"/>
      <c r="DM36" s="26"/>
      <c r="DN36" s="26"/>
      <c r="DO36" s="2"/>
      <c r="DP36" s="26"/>
      <c r="DQ36" s="26"/>
      <c r="DR36" s="26"/>
      <c r="DS36" s="26"/>
      <c r="DT36" s="26"/>
      <c r="DU36" s="26"/>
      <c r="DV36" s="2"/>
      <c r="DW36" s="26"/>
      <c r="DX36" s="26"/>
      <c r="DY36" s="26"/>
      <c r="DZ36" s="26"/>
      <c r="EA36" s="26"/>
      <c r="EB36" s="26"/>
      <c r="EC36" s="2"/>
      <c r="ED36" s="26"/>
      <c r="EE36" s="26"/>
      <c r="EF36" s="26"/>
      <c r="EG36" s="26"/>
      <c r="EH36" s="26"/>
      <c r="EI36" s="26"/>
      <c r="EJ36" s="2"/>
      <c r="EK36" s="26">
        <v>1</v>
      </c>
      <c r="EL36" s="26"/>
      <c r="EM36" s="26"/>
      <c r="EN36" s="26"/>
      <c r="EO36" s="26"/>
      <c r="EP36" s="26"/>
      <c r="EQ36" s="2">
        <v>6</v>
      </c>
      <c r="ER36" s="26"/>
      <c r="ES36" s="26"/>
      <c r="ET36" s="26"/>
      <c r="EU36" s="26"/>
      <c r="EV36" s="26"/>
      <c r="EW36" s="26"/>
      <c r="EX36" s="2"/>
      <c r="EY36" s="26"/>
      <c r="EZ36" s="26"/>
      <c r="FA36" s="26"/>
      <c r="FB36" s="26"/>
      <c r="FC36" s="26"/>
      <c r="FD36" s="26"/>
      <c r="FE36" s="2"/>
      <c r="FF36" s="26"/>
      <c r="FG36" s="26"/>
      <c r="FH36" s="26"/>
      <c r="FI36" s="26"/>
      <c r="FJ36" s="26"/>
      <c r="FK36" s="26"/>
      <c r="FL36" s="2"/>
    </row>
    <row r="37" spans="2:168" customFormat="1" ht="14.4" x14ac:dyDescent="0.3">
      <c r="B37" s="40">
        <v>12</v>
      </c>
      <c r="C37" s="125" t="s">
        <v>322</v>
      </c>
      <c r="D37" s="13">
        <v>12</v>
      </c>
      <c r="E37" s="93">
        <f t="shared" si="8"/>
        <v>10</v>
      </c>
      <c r="F37" s="93">
        <f t="shared" si="9"/>
        <v>20</v>
      </c>
      <c r="G37" s="93">
        <f t="shared" si="10"/>
        <v>6</v>
      </c>
      <c r="H37" s="93">
        <f t="shared" si="11"/>
        <v>0</v>
      </c>
      <c r="I37" s="93">
        <f t="shared" si="12"/>
        <v>0</v>
      </c>
      <c r="J37" s="93">
        <f t="shared" si="13"/>
        <v>1</v>
      </c>
      <c r="K37" s="93">
        <f t="shared" si="14"/>
        <v>53.269999999999996</v>
      </c>
      <c r="L37" s="105">
        <f t="shared" si="15"/>
        <v>5.327</v>
      </c>
      <c r="M37" s="93" t="s">
        <v>81</v>
      </c>
      <c r="N37" s="93" t="s">
        <v>91</v>
      </c>
      <c r="O37" s="111">
        <v>16</v>
      </c>
      <c r="P37" s="24">
        <f>3+1+1+8</f>
        <v>13</v>
      </c>
      <c r="Q37" s="24">
        <v>1</v>
      </c>
      <c r="R37" s="24"/>
      <c r="S37" s="24"/>
      <c r="T37" s="24"/>
      <c r="U37" s="24"/>
      <c r="V37" s="31">
        <v>1</v>
      </c>
      <c r="W37" s="32">
        <v>1</v>
      </c>
      <c r="X37" s="32">
        <v>1</v>
      </c>
      <c r="Y37" s="32">
        <v>0</v>
      </c>
      <c r="Z37" s="32">
        <v>0</v>
      </c>
      <c r="AA37" s="32">
        <v>0</v>
      </c>
      <c r="AB37" s="32">
        <v>6</v>
      </c>
      <c r="AC37" s="26">
        <v>1</v>
      </c>
      <c r="AD37" s="26">
        <v>0</v>
      </c>
      <c r="AE37" s="33">
        <v>0</v>
      </c>
      <c r="AF37" s="26">
        <v>0</v>
      </c>
      <c r="AG37" s="26">
        <v>0</v>
      </c>
      <c r="AH37" s="26"/>
      <c r="AI37" s="26">
        <v>4.57</v>
      </c>
      <c r="AJ37" s="34">
        <v>1</v>
      </c>
      <c r="AK37" s="32"/>
      <c r="AL37" s="32"/>
      <c r="AM37" s="32"/>
      <c r="AN37" s="32"/>
      <c r="AO37" s="32"/>
      <c r="AP37" s="32">
        <v>3</v>
      </c>
      <c r="AQ37" s="26"/>
      <c r="AR37" s="26"/>
      <c r="AS37" s="26"/>
      <c r="AT37" s="26"/>
      <c r="AU37" s="26"/>
      <c r="AV37" s="26"/>
      <c r="AW37" s="26"/>
      <c r="AX37" s="32"/>
      <c r="AY37" s="32"/>
      <c r="AZ37" s="32"/>
      <c r="BA37" s="32"/>
      <c r="BB37" s="32"/>
      <c r="BC37" s="32"/>
      <c r="BD37" s="32"/>
      <c r="BE37" s="26">
        <v>1</v>
      </c>
      <c r="BF37" s="26">
        <v>2</v>
      </c>
      <c r="BG37" s="26">
        <v>1</v>
      </c>
      <c r="BH37" s="26"/>
      <c r="BI37" s="26"/>
      <c r="BJ37" s="26"/>
      <c r="BK37" s="2">
        <v>5.7</v>
      </c>
      <c r="BL37" s="32"/>
      <c r="BM37" s="32"/>
      <c r="BN37" s="32"/>
      <c r="BO37" s="32"/>
      <c r="BP37" s="32"/>
      <c r="BQ37" s="32"/>
      <c r="BR37" s="8"/>
      <c r="BS37" s="26">
        <v>1</v>
      </c>
      <c r="BT37" s="26">
        <v>1</v>
      </c>
      <c r="BU37" s="26"/>
      <c r="BV37" s="26"/>
      <c r="BW37" s="26"/>
      <c r="BX37" s="26"/>
      <c r="BY37" s="2">
        <v>5</v>
      </c>
      <c r="BZ37" s="32"/>
      <c r="CA37" s="32"/>
      <c r="CB37" s="32"/>
      <c r="CC37" s="32"/>
      <c r="CD37" s="32"/>
      <c r="CE37" s="32"/>
      <c r="CF37" s="8"/>
      <c r="CG37" s="26">
        <v>1</v>
      </c>
      <c r="CH37" s="26">
        <v>1</v>
      </c>
      <c r="CI37" s="26"/>
      <c r="CJ37" s="26"/>
      <c r="CK37" s="26"/>
      <c r="CL37" s="26"/>
      <c r="CM37" s="2">
        <v>8</v>
      </c>
      <c r="CN37" s="32">
        <v>1</v>
      </c>
      <c r="CO37" s="32">
        <v>8</v>
      </c>
      <c r="CP37" s="32">
        <v>1</v>
      </c>
      <c r="CQ37" s="32"/>
      <c r="CR37" s="32"/>
      <c r="CS37" s="32">
        <v>1</v>
      </c>
      <c r="CT37" s="8">
        <v>8</v>
      </c>
      <c r="CU37" s="26"/>
      <c r="CV37" s="26"/>
      <c r="CW37" s="26"/>
      <c r="CX37" s="26"/>
      <c r="CY37" s="26"/>
      <c r="CZ37" s="26"/>
      <c r="DA37" s="2"/>
      <c r="DB37" s="26">
        <v>1</v>
      </c>
      <c r="DC37" s="26">
        <v>4</v>
      </c>
      <c r="DD37" s="26">
        <v>3</v>
      </c>
      <c r="DE37" s="26"/>
      <c r="DF37" s="26"/>
      <c r="DG37" s="26"/>
      <c r="DH37" s="2">
        <v>5</v>
      </c>
      <c r="DI37" s="26">
        <v>1</v>
      </c>
      <c r="DJ37" s="26">
        <v>3</v>
      </c>
      <c r="DK37" s="26"/>
      <c r="DL37" s="26"/>
      <c r="DM37" s="26"/>
      <c r="DN37" s="26"/>
      <c r="DO37" s="2">
        <v>3</v>
      </c>
      <c r="DP37" s="26"/>
      <c r="DQ37" s="26"/>
      <c r="DR37" s="26"/>
      <c r="DS37" s="26"/>
      <c r="DT37" s="26"/>
      <c r="DU37" s="26"/>
      <c r="DV37" s="2"/>
      <c r="DW37" s="26">
        <v>1</v>
      </c>
      <c r="DX37" s="26"/>
      <c r="DY37" s="26"/>
      <c r="DZ37" s="26"/>
      <c r="EA37" s="26"/>
      <c r="EB37" s="26"/>
      <c r="EC37" s="2">
        <v>5</v>
      </c>
      <c r="ED37" s="26"/>
      <c r="EE37" s="26"/>
      <c r="EF37" s="26"/>
      <c r="EG37" s="26"/>
      <c r="EH37" s="26"/>
      <c r="EI37" s="26"/>
      <c r="EJ37" s="2"/>
      <c r="EK37" s="26"/>
      <c r="EL37" s="26"/>
      <c r="EM37" s="26"/>
      <c r="EN37" s="26"/>
      <c r="EO37" s="26"/>
      <c r="EP37" s="26"/>
      <c r="EQ37" s="2"/>
      <c r="ER37" s="26"/>
      <c r="ES37" s="26"/>
      <c r="ET37" s="26"/>
      <c r="EU37" s="26"/>
      <c r="EV37" s="26"/>
      <c r="EW37" s="26"/>
      <c r="EX37" s="2"/>
      <c r="EY37" s="26"/>
      <c r="EZ37" s="26"/>
      <c r="FA37" s="26"/>
      <c r="FB37" s="26"/>
      <c r="FC37" s="26"/>
      <c r="FD37" s="26"/>
      <c r="FE37" s="2"/>
      <c r="FF37" s="26"/>
      <c r="FG37" s="26"/>
      <c r="FH37" s="26"/>
      <c r="FI37" s="26"/>
      <c r="FJ37" s="26"/>
      <c r="FK37" s="26"/>
      <c r="FL37" s="2"/>
    </row>
    <row r="38" spans="2:168" customFormat="1" ht="14.4" x14ac:dyDescent="0.3">
      <c r="B38" s="40">
        <v>40</v>
      </c>
      <c r="C38" s="125" t="s">
        <v>295</v>
      </c>
      <c r="D38" s="10">
        <v>40</v>
      </c>
      <c r="E38" s="93">
        <f t="shared" si="8"/>
        <v>6</v>
      </c>
      <c r="F38" s="93">
        <f t="shared" si="9"/>
        <v>4</v>
      </c>
      <c r="G38" s="93">
        <f t="shared" si="10"/>
        <v>1</v>
      </c>
      <c r="H38" s="93">
        <f t="shared" si="11"/>
        <v>0</v>
      </c>
      <c r="I38" s="93">
        <f t="shared" si="12"/>
        <v>0</v>
      </c>
      <c r="J38" s="93">
        <f t="shared" si="13"/>
        <v>0</v>
      </c>
      <c r="K38" s="93">
        <f t="shared" si="14"/>
        <v>31.79</v>
      </c>
      <c r="L38" s="105">
        <f t="shared" si="15"/>
        <v>5.2983333333333329</v>
      </c>
      <c r="M38" s="93" t="s">
        <v>81</v>
      </c>
      <c r="N38" s="93" t="s">
        <v>91</v>
      </c>
      <c r="O38" s="111">
        <v>1</v>
      </c>
      <c r="P38" s="26"/>
      <c r="Q38" s="26"/>
      <c r="R38" s="26"/>
      <c r="S38" s="26"/>
      <c r="T38" s="26"/>
      <c r="U38" s="26"/>
      <c r="V38" s="31"/>
      <c r="W38" s="32"/>
      <c r="X38" s="32"/>
      <c r="Y38" s="32"/>
      <c r="Z38" s="32"/>
      <c r="AA38" s="32"/>
      <c r="AB38" s="32"/>
      <c r="AC38" s="26">
        <v>1</v>
      </c>
      <c r="AD38" s="26">
        <v>1</v>
      </c>
      <c r="AE38" s="26">
        <v>1</v>
      </c>
      <c r="AF38" s="26">
        <v>0</v>
      </c>
      <c r="AG38" s="26">
        <v>0</v>
      </c>
      <c r="AH38" s="26"/>
      <c r="AI38" s="26">
        <v>5.29</v>
      </c>
      <c r="AJ38" s="32"/>
      <c r="AK38" s="32"/>
      <c r="AL38" s="32"/>
      <c r="AM38" s="32"/>
      <c r="AN38" s="32"/>
      <c r="AO38" s="32"/>
      <c r="AP38" s="32"/>
      <c r="AQ38" s="26"/>
      <c r="AR38" s="26"/>
      <c r="AS38" s="26"/>
      <c r="AT38" s="26"/>
      <c r="AU38" s="26"/>
      <c r="AV38" s="26"/>
      <c r="AW38" s="26"/>
      <c r="AX38" s="32">
        <v>1</v>
      </c>
      <c r="AY38" s="32"/>
      <c r="AZ38" s="32"/>
      <c r="BA38" s="32"/>
      <c r="BB38" s="32"/>
      <c r="BC38" s="32"/>
      <c r="BD38" s="32">
        <v>6.5</v>
      </c>
      <c r="BE38" s="26"/>
      <c r="BF38" s="26"/>
      <c r="BG38" s="26"/>
      <c r="BH38" s="26"/>
      <c r="BI38" s="26"/>
      <c r="BJ38" s="26"/>
      <c r="BK38" s="26"/>
      <c r="BL38" s="32">
        <v>1</v>
      </c>
      <c r="BM38" s="32">
        <v>1</v>
      </c>
      <c r="BN38" s="32"/>
      <c r="BO38" s="32"/>
      <c r="BP38" s="32"/>
      <c r="BQ38" s="32"/>
      <c r="BR38" s="32">
        <v>5</v>
      </c>
      <c r="BS38" s="26"/>
      <c r="BT38" s="26"/>
      <c r="BU38" s="26"/>
      <c r="BV38" s="26"/>
      <c r="BW38" s="26"/>
      <c r="BX38" s="26"/>
      <c r="BY38" s="26"/>
      <c r="BZ38" s="32"/>
      <c r="CA38" s="32"/>
      <c r="CB38" s="32"/>
      <c r="CC38" s="32"/>
      <c r="CD38" s="32"/>
      <c r="CE38" s="32"/>
      <c r="CF38" s="32"/>
      <c r="CG38" s="26"/>
      <c r="CH38" s="26"/>
      <c r="CI38" s="26"/>
      <c r="CJ38" s="26"/>
      <c r="CK38" s="26"/>
      <c r="CL38" s="26"/>
      <c r="CM38" s="26"/>
      <c r="CN38" s="32"/>
      <c r="CO38" s="32"/>
      <c r="CP38" s="32"/>
      <c r="CQ38" s="32"/>
      <c r="CR38" s="32"/>
      <c r="CS38" s="32"/>
      <c r="CT38" s="32"/>
      <c r="CU38" s="26">
        <v>1</v>
      </c>
      <c r="CV38" s="26">
        <v>1</v>
      </c>
      <c r="CW38" s="26"/>
      <c r="CX38" s="26"/>
      <c r="CY38" s="26"/>
      <c r="CZ38" s="26"/>
      <c r="DA38" s="26">
        <v>5</v>
      </c>
      <c r="DB38" s="26"/>
      <c r="DC38" s="26"/>
      <c r="DD38" s="26"/>
      <c r="DE38" s="26"/>
      <c r="DF38" s="26"/>
      <c r="DG38" s="26"/>
      <c r="DH38" s="26"/>
      <c r="DI38" s="26">
        <v>1</v>
      </c>
      <c r="DJ38" s="26">
        <v>1</v>
      </c>
      <c r="DK38" s="26"/>
      <c r="DL38" s="26"/>
      <c r="DM38" s="26"/>
      <c r="DN38" s="26"/>
      <c r="DO38" s="26">
        <v>5</v>
      </c>
      <c r="DP38" s="26">
        <v>1</v>
      </c>
      <c r="DQ38" s="26"/>
      <c r="DR38" s="26"/>
      <c r="DS38" s="26"/>
      <c r="DT38" s="26"/>
      <c r="DU38" s="26"/>
      <c r="DV38" s="26">
        <v>5</v>
      </c>
      <c r="DW38" s="26"/>
      <c r="DX38" s="26"/>
      <c r="DY38" s="26"/>
      <c r="DZ38" s="26"/>
      <c r="EA38" s="26"/>
      <c r="EB38" s="26"/>
      <c r="EC38" s="26"/>
      <c r="ED38" s="26"/>
      <c r="EE38" s="26"/>
      <c r="EF38" s="26"/>
      <c r="EG38" s="26"/>
      <c r="EH38" s="26"/>
      <c r="EI38" s="26"/>
      <c r="EJ38" s="26"/>
      <c r="EK38" s="26"/>
      <c r="EL38" s="26"/>
      <c r="EM38" s="26"/>
      <c r="EN38" s="26"/>
      <c r="EO38" s="26"/>
      <c r="EP38" s="26"/>
      <c r="EQ38" s="26"/>
      <c r="ER38" s="26"/>
      <c r="ES38" s="26"/>
      <c r="ET38" s="26"/>
      <c r="EU38" s="26"/>
      <c r="EV38" s="26"/>
      <c r="EW38" s="26"/>
      <c r="EX38" s="26"/>
      <c r="EY38" s="26"/>
      <c r="EZ38" s="26"/>
      <c r="FA38" s="26"/>
      <c r="FB38" s="26"/>
      <c r="FC38" s="26"/>
      <c r="FD38" s="26"/>
      <c r="FE38" s="26"/>
      <c r="FF38" s="26"/>
      <c r="FG38" s="26"/>
      <c r="FH38" s="26"/>
      <c r="FI38" s="26"/>
      <c r="FJ38" s="26"/>
      <c r="FK38" s="26"/>
      <c r="FL38" s="26"/>
    </row>
    <row r="39" spans="2:168" customFormat="1" ht="14.4" x14ac:dyDescent="0.3">
      <c r="B39" s="40">
        <v>23</v>
      </c>
      <c r="C39" s="125" t="s">
        <v>305</v>
      </c>
      <c r="D39" s="13">
        <v>23</v>
      </c>
      <c r="E39" s="93">
        <f t="shared" si="8"/>
        <v>10</v>
      </c>
      <c r="F39" s="93">
        <f t="shared" si="9"/>
        <v>7</v>
      </c>
      <c r="G39" s="93">
        <f t="shared" si="10"/>
        <v>3</v>
      </c>
      <c r="H39" s="93">
        <f t="shared" si="11"/>
        <v>0</v>
      </c>
      <c r="I39" s="93">
        <f t="shared" si="12"/>
        <v>0</v>
      </c>
      <c r="J39" s="93">
        <f t="shared" si="13"/>
        <v>0</v>
      </c>
      <c r="K39" s="93">
        <f t="shared" si="14"/>
        <v>52.93</v>
      </c>
      <c r="L39" s="105">
        <f t="shared" si="15"/>
        <v>5.2930000000000001</v>
      </c>
      <c r="M39" s="93" t="s">
        <v>81</v>
      </c>
      <c r="N39" s="93" t="s">
        <v>91</v>
      </c>
      <c r="O39" s="111">
        <v>13</v>
      </c>
      <c r="P39" s="24">
        <f>1+1+3+2+3+4</f>
        <v>14</v>
      </c>
      <c r="Q39" s="24">
        <f>0+1+2</f>
        <v>3</v>
      </c>
      <c r="R39" s="24"/>
      <c r="S39" s="24"/>
      <c r="T39" s="24"/>
      <c r="U39" s="24"/>
      <c r="V39" s="31">
        <v>1</v>
      </c>
      <c r="W39" s="32">
        <v>0</v>
      </c>
      <c r="X39" s="32">
        <v>1</v>
      </c>
      <c r="Y39" s="32">
        <v>0</v>
      </c>
      <c r="Z39" s="32">
        <v>0</v>
      </c>
      <c r="AA39" s="32">
        <v>0</v>
      </c>
      <c r="AB39" s="32">
        <v>5</v>
      </c>
      <c r="AC39" s="26">
        <v>1</v>
      </c>
      <c r="AD39" s="26">
        <v>1</v>
      </c>
      <c r="AE39" s="33">
        <v>0</v>
      </c>
      <c r="AF39" s="26">
        <v>0</v>
      </c>
      <c r="AG39" s="26">
        <v>0</v>
      </c>
      <c r="AH39" s="26"/>
      <c r="AI39" s="26">
        <v>6.43</v>
      </c>
      <c r="AJ39" s="34"/>
      <c r="AK39" s="32"/>
      <c r="AL39" s="32"/>
      <c r="AM39" s="32"/>
      <c r="AN39" s="32"/>
      <c r="AO39" s="32"/>
      <c r="AP39" s="32"/>
      <c r="AQ39" s="26">
        <v>1</v>
      </c>
      <c r="AR39" s="26"/>
      <c r="AS39" s="26">
        <v>1</v>
      </c>
      <c r="AT39" s="26"/>
      <c r="AU39" s="26"/>
      <c r="AV39" s="26"/>
      <c r="AW39" s="26">
        <v>5.2</v>
      </c>
      <c r="AX39" s="32"/>
      <c r="AY39" s="32"/>
      <c r="AZ39" s="32"/>
      <c r="BA39" s="32"/>
      <c r="BB39" s="32"/>
      <c r="BC39" s="32"/>
      <c r="BD39" s="32"/>
      <c r="BE39" s="26">
        <v>1</v>
      </c>
      <c r="BF39" s="26">
        <v>3</v>
      </c>
      <c r="BG39" s="26">
        <v>1</v>
      </c>
      <c r="BH39" s="26"/>
      <c r="BI39" s="26"/>
      <c r="BJ39" s="26"/>
      <c r="BK39" s="2">
        <v>5</v>
      </c>
      <c r="BL39" s="32"/>
      <c r="BM39" s="32"/>
      <c r="BN39" s="32"/>
      <c r="BO39" s="32"/>
      <c r="BP39" s="32"/>
      <c r="BQ39" s="32"/>
      <c r="BR39" s="8"/>
      <c r="BS39" s="26"/>
      <c r="BT39" s="26"/>
      <c r="BU39" s="26"/>
      <c r="BV39" s="26"/>
      <c r="BW39" s="26"/>
      <c r="BX39" s="26"/>
      <c r="BY39" s="2"/>
      <c r="BZ39" s="32"/>
      <c r="CA39" s="32"/>
      <c r="CB39" s="32"/>
      <c r="CC39" s="32"/>
      <c r="CD39" s="32"/>
      <c r="CE39" s="32"/>
      <c r="CF39" s="8"/>
      <c r="CG39" s="26"/>
      <c r="CH39" s="26"/>
      <c r="CI39" s="26"/>
      <c r="CJ39" s="26"/>
      <c r="CK39" s="26"/>
      <c r="CL39" s="26"/>
      <c r="CM39" s="2"/>
      <c r="CN39" s="32">
        <v>1</v>
      </c>
      <c r="CO39" s="32">
        <v>1</v>
      </c>
      <c r="CP39" s="32"/>
      <c r="CQ39" s="32"/>
      <c r="CR39" s="32"/>
      <c r="CS39" s="32"/>
      <c r="CT39" s="8">
        <v>5.3</v>
      </c>
      <c r="CU39" s="26"/>
      <c r="CV39" s="26"/>
      <c r="CW39" s="26"/>
      <c r="CX39" s="26"/>
      <c r="CY39" s="26"/>
      <c r="CZ39" s="26"/>
      <c r="DA39" s="2"/>
      <c r="DB39" s="26">
        <v>1</v>
      </c>
      <c r="DC39" s="26">
        <v>2</v>
      </c>
      <c r="DD39" s="26"/>
      <c r="DE39" s="26"/>
      <c r="DF39" s="26"/>
      <c r="DG39" s="26"/>
      <c r="DH39" s="2">
        <v>5</v>
      </c>
      <c r="DI39" s="26"/>
      <c r="DJ39" s="26"/>
      <c r="DK39" s="26"/>
      <c r="DL39" s="26"/>
      <c r="DM39" s="26"/>
      <c r="DN39" s="26"/>
      <c r="DO39" s="2"/>
      <c r="DP39" s="26">
        <v>1</v>
      </c>
      <c r="DQ39" s="26"/>
      <c r="DR39" s="26"/>
      <c r="DS39" s="26"/>
      <c r="DT39" s="26"/>
      <c r="DU39" s="26"/>
      <c r="DV39" s="2">
        <v>5</v>
      </c>
      <c r="DW39" s="26">
        <v>1</v>
      </c>
      <c r="DX39" s="26"/>
      <c r="DY39" s="26"/>
      <c r="DZ39" s="26"/>
      <c r="EA39" s="26"/>
      <c r="EB39" s="26"/>
      <c r="EC39" s="2">
        <v>5</v>
      </c>
      <c r="ED39" s="26">
        <v>1</v>
      </c>
      <c r="EE39" s="26"/>
      <c r="EF39" s="26"/>
      <c r="EG39" s="26"/>
      <c r="EH39" s="26"/>
      <c r="EI39" s="26"/>
      <c r="EJ39" s="2">
        <v>5</v>
      </c>
      <c r="EK39" s="26">
        <v>1</v>
      </c>
      <c r="EL39" s="26"/>
      <c r="EM39" s="26"/>
      <c r="EN39" s="26"/>
      <c r="EO39" s="26"/>
      <c r="EP39" s="26"/>
      <c r="EQ39" s="2">
        <v>6</v>
      </c>
      <c r="ER39" s="26"/>
      <c r="ES39" s="26"/>
      <c r="ET39" s="26"/>
      <c r="EU39" s="26"/>
      <c r="EV39" s="26"/>
      <c r="EW39" s="26"/>
      <c r="EX39" s="2"/>
      <c r="EY39" s="26"/>
      <c r="EZ39" s="26"/>
      <c r="FA39" s="26"/>
      <c r="FB39" s="26"/>
      <c r="FC39" s="26"/>
      <c r="FD39" s="26"/>
      <c r="FE39" s="2"/>
      <c r="FF39" s="26"/>
      <c r="FG39" s="26"/>
      <c r="FH39" s="26"/>
      <c r="FI39" s="26"/>
      <c r="FJ39" s="26"/>
      <c r="FK39" s="26"/>
      <c r="FL39" s="2"/>
    </row>
    <row r="40" spans="2:168" x14ac:dyDescent="0.3">
      <c r="B40" s="40">
        <v>27</v>
      </c>
      <c r="C40" s="125" t="s">
        <v>347</v>
      </c>
      <c r="D40" s="13">
        <v>27</v>
      </c>
      <c r="E40" s="93">
        <f t="shared" si="8"/>
        <v>9</v>
      </c>
      <c r="F40" s="93">
        <f t="shared" si="9"/>
        <v>11</v>
      </c>
      <c r="G40" s="93">
        <f t="shared" si="10"/>
        <v>1</v>
      </c>
      <c r="H40" s="93">
        <f t="shared" si="11"/>
        <v>0</v>
      </c>
      <c r="I40" s="93">
        <f t="shared" si="12"/>
        <v>0</v>
      </c>
      <c r="J40" s="93">
        <f t="shared" si="13"/>
        <v>0</v>
      </c>
      <c r="K40" s="93">
        <f t="shared" si="14"/>
        <v>47.54</v>
      </c>
      <c r="L40" s="105">
        <f t="shared" si="15"/>
        <v>5.2822222222222219</v>
      </c>
      <c r="M40" s="93" t="s">
        <v>81</v>
      </c>
      <c r="N40" s="93" t="s">
        <v>91</v>
      </c>
      <c r="O40" s="111">
        <v>14</v>
      </c>
      <c r="P40" s="24">
        <f>1+1+1+6</f>
        <v>9</v>
      </c>
      <c r="Q40" s="24">
        <f>1+8</f>
        <v>9</v>
      </c>
      <c r="R40" s="24"/>
      <c r="S40" s="24"/>
      <c r="T40" s="24"/>
      <c r="U40" s="24"/>
      <c r="V40" s="31">
        <v>1</v>
      </c>
      <c r="W40" s="32">
        <v>0</v>
      </c>
      <c r="X40" s="32">
        <v>1</v>
      </c>
      <c r="Y40" s="32">
        <v>0</v>
      </c>
      <c r="Z40" s="32">
        <v>0</v>
      </c>
      <c r="AA40" s="32">
        <v>0</v>
      </c>
      <c r="AB40" s="32">
        <v>5</v>
      </c>
      <c r="AC40" s="26">
        <v>1</v>
      </c>
      <c r="AD40" s="26">
        <v>3</v>
      </c>
      <c r="AE40" s="33">
        <v>0</v>
      </c>
      <c r="AF40" s="26">
        <v>0</v>
      </c>
      <c r="AG40" s="26">
        <v>0</v>
      </c>
      <c r="AH40" s="26"/>
      <c r="AI40" s="26">
        <v>7.14</v>
      </c>
      <c r="AJ40" s="34">
        <v>1</v>
      </c>
      <c r="AK40" s="32">
        <v>1</v>
      </c>
      <c r="AL40" s="32"/>
      <c r="AM40" s="32"/>
      <c r="AN40" s="32"/>
      <c r="AO40" s="32"/>
      <c r="AP40" s="32">
        <v>5</v>
      </c>
      <c r="AQ40" s="26">
        <v>1</v>
      </c>
      <c r="AR40" s="26">
        <v>1</v>
      </c>
      <c r="AS40" s="26"/>
      <c r="AT40" s="26"/>
      <c r="AU40" s="26"/>
      <c r="AV40" s="26"/>
      <c r="AW40" s="26">
        <v>6.4</v>
      </c>
      <c r="AX40" s="32">
        <v>1</v>
      </c>
      <c r="AY40" s="32"/>
      <c r="AZ40" s="32"/>
      <c r="BA40" s="32"/>
      <c r="BB40" s="32"/>
      <c r="BC40" s="32"/>
      <c r="BD40" s="32">
        <v>4.5</v>
      </c>
      <c r="BE40" s="26">
        <v>1</v>
      </c>
      <c r="BF40" s="26">
        <v>4</v>
      </c>
      <c r="BG40" s="26"/>
      <c r="BH40" s="26"/>
      <c r="BI40" s="26"/>
      <c r="BJ40" s="26"/>
      <c r="BK40" s="26">
        <v>4.5</v>
      </c>
      <c r="BL40" s="32"/>
      <c r="BM40" s="32"/>
      <c r="BN40" s="32"/>
      <c r="BO40" s="32"/>
      <c r="BP40" s="32"/>
      <c r="BQ40" s="32"/>
      <c r="BR40" s="32"/>
      <c r="BS40" s="26"/>
      <c r="BT40" s="26"/>
      <c r="BU40" s="26"/>
      <c r="BV40" s="26"/>
      <c r="BW40" s="26"/>
      <c r="BX40" s="26"/>
      <c r="BY40" s="26"/>
      <c r="BZ40" s="32"/>
      <c r="CA40" s="32"/>
      <c r="CB40" s="32"/>
      <c r="CC40" s="32"/>
      <c r="CD40" s="32"/>
      <c r="CE40" s="32"/>
      <c r="CF40" s="32"/>
      <c r="CG40" s="26"/>
      <c r="CH40" s="26"/>
      <c r="CI40" s="26"/>
      <c r="CJ40" s="26"/>
      <c r="CK40" s="26"/>
      <c r="CL40" s="26"/>
      <c r="CM40" s="26"/>
      <c r="CN40" s="32"/>
      <c r="CO40" s="32"/>
      <c r="CP40" s="32"/>
      <c r="CQ40" s="32"/>
      <c r="CR40" s="32"/>
      <c r="CS40" s="32"/>
      <c r="CT40" s="32"/>
      <c r="CU40" s="26"/>
      <c r="CV40" s="26"/>
      <c r="CW40" s="26"/>
      <c r="CX40" s="26"/>
      <c r="CY40" s="26"/>
      <c r="CZ40" s="26"/>
      <c r="DA40" s="26"/>
      <c r="DB40" s="26">
        <v>1</v>
      </c>
      <c r="DC40" s="26"/>
      <c r="DD40" s="26"/>
      <c r="DE40" s="26"/>
      <c r="DF40" s="26"/>
      <c r="DG40" s="26"/>
      <c r="DH40" s="26">
        <v>5</v>
      </c>
      <c r="DI40" s="26"/>
      <c r="DJ40" s="26"/>
      <c r="DK40" s="26"/>
      <c r="DL40" s="26"/>
      <c r="DM40" s="26"/>
      <c r="DN40" s="26"/>
      <c r="DO40" s="26"/>
      <c r="DP40" s="26"/>
      <c r="DQ40" s="26"/>
      <c r="DR40" s="26"/>
      <c r="DS40" s="26"/>
      <c r="DT40" s="26"/>
      <c r="DU40" s="26"/>
      <c r="DV40" s="26"/>
      <c r="DW40" s="26">
        <v>1</v>
      </c>
      <c r="DX40" s="26">
        <v>2</v>
      </c>
      <c r="DY40" s="26"/>
      <c r="DZ40" s="26"/>
      <c r="EA40" s="26"/>
      <c r="EB40" s="26"/>
      <c r="EC40" s="26">
        <v>5</v>
      </c>
      <c r="ED40" s="26">
        <v>1</v>
      </c>
      <c r="EE40" s="26"/>
      <c r="EF40" s="26"/>
      <c r="EG40" s="26"/>
      <c r="EH40" s="26"/>
      <c r="EI40" s="26"/>
      <c r="EJ40" s="26">
        <v>5</v>
      </c>
      <c r="EK40" s="26"/>
      <c r="EL40" s="26"/>
      <c r="EM40" s="26"/>
      <c r="EN40" s="26"/>
      <c r="EO40" s="26"/>
      <c r="EP40" s="26"/>
      <c r="EQ40" s="26"/>
      <c r="ER40" s="26"/>
      <c r="ES40" s="26"/>
      <c r="ET40" s="26"/>
      <c r="EU40" s="26"/>
      <c r="EV40" s="26"/>
      <c r="EW40" s="26"/>
      <c r="EX40" s="26"/>
      <c r="EY40" s="26"/>
      <c r="EZ40" s="26"/>
      <c r="FA40" s="26"/>
      <c r="FB40" s="26"/>
      <c r="FC40" s="26"/>
      <c r="FD40" s="26"/>
      <c r="FE40" s="26"/>
      <c r="FF40" s="26"/>
      <c r="FG40" s="26"/>
      <c r="FH40" s="26"/>
      <c r="FI40" s="26"/>
      <c r="FJ40" s="26"/>
      <c r="FK40" s="26"/>
      <c r="FL40" s="26"/>
    </row>
    <row r="41" spans="2:168" x14ac:dyDescent="0.3">
      <c r="B41" s="40">
        <v>70</v>
      </c>
      <c r="C41" s="10" t="s">
        <v>392</v>
      </c>
      <c r="D41" s="10">
        <v>70</v>
      </c>
      <c r="E41" s="93">
        <f t="shared" si="8"/>
        <v>2</v>
      </c>
      <c r="F41" s="93">
        <f t="shared" si="9"/>
        <v>2</v>
      </c>
      <c r="G41" s="93">
        <f t="shared" si="10"/>
        <v>0</v>
      </c>
      <c r="H41" s="93">
        <f t="shared" si="11"/>
        <v>0</v>
      </c>
      <c r="I41" s="93">
        <f t="shared" si="12"/>
        <v>0</v>
      </c>
      <c r="J41" s="93">
        <f t="shared" si="13"/>
        <v>0</v>
      </c>
      <c r="K41" s="93">
        <f t="shared" si="14"/>
        <v>10.5</v>
      </c>
      <c r="L41" s="105">
        <f t="shared" si="15"/>
        <v>5.25</v>
      </c>
      <c r="M41" s="93"/>
      <c r="N41" s="93"/>
      <c r="O41" s="111"/>
      <c r="P41" s="26"/>
      <c r="Q41" s="26"/>
      <c r="R41" s="26"/>
      <c r="S41" s="26"/>
      <c r="T41" s="26"/>
      <c r="U41" s="26"/>
      <c r="V41" s="31"/>
      <c r="W41" s="32"/>
      <c r="X41" s="32"/>
      <c r="Y41" s="32"/>
      <c r="Z41" s="32"/>
      <c r="AA41" s="32"/>
      <c r="AB41" s="32"/>
      <c r="AC41" s="26"/>
      <c r="AD41" s="26"/>
      <c r="AE41" s="26"/>
      <c r="AF41" s="26"/>
      <c r="AG41" s="26"/>
      <c r="AH41" s="26"/>
      <c r="AI41" s="26"/>
      <c r="AJ41" s="32"/>
      <c r="AK41" s="32"/>
      <c r="AL41" s="32"/>
      <c r="AM41" s="32"/>
      <c r="AN41" s="32"/>
      <c r="AO41" s="32"/>
      <c r="AP41" s="32"/>
      <c r="AQ41" s="26"/>
      <c r="AR41" s="26"/>
      <c r="AS41" s="26"/>
      <c r="AT41" s="26"/>
      <c r="AU41" s="26"/>
      <c r="AV41" s="26"/>
      <c r="AW41" s="26"/>
      <c r="AX41" s="32"/>
      <c r="AY41" s="32"/>
      <c r="AZ41" s="32"/>
      <c r="BA41" s="32"/>
      <c r="BB41" s="32"/>
      <c r="BC41" s="32"/>
      <c r="BD41" s="32"/>
      <c r="BE41" s="26"/>
      <c r="BF41" s="26"/>
      <c r="BG41" s="26"/>
      <c r="BH41" s="26"/>
      <c r="BI41" s="26"/>
      <c r="BJ41" s="26"/>
      <c r="BK41" s="26"/>
      <c r="BL41" s="32"/>
      <c r="BM41" s="32"/>
      <c r="BN41" s="32"/>
      <c r="BO41" s="32"/>
      <c r="BP41" s="32"/>
      <c r="BQ41" s="32"/>
      <c r="BR41" s="32"/>
      <c r="BS41" s="26">
        <v>1</v>
      </c>
      <c r="BT41" s="26"/>
      <c r="BU41" s="26"/>
      <c r="BV41" s="26"/>
      <c r="BW41" s="26"/>
      <c r="BX41" s="26"/>
      <c r="BY41" s="26">
        <v>5</v>
      </c>
      <c r="BZ41" s="32"/>
      <c r="CA41" s="32"/>
      <c r="CB41" s="32"/>
      <c r="CC41" s="32"/>
      <c r="CD41" s="32"/>
      <c r="CE41" s="32"/>
      <c r="CF41" s="32"/>
      <c r="CG41" s="26">
        <v>1</v>
      </c>
      <c r="CH41" s="26">
        <v>2</v>
      </c>
      <c r="CI41" s="26"/>
      <c r="CJ41" s="26"/>
      <c r="CK41" s="26"/>
      <c r="CL41" s="26"/>
      <c r="CM41" s="26">
        <v>5.5</v>
      </c>
      <c r="CN41" s="32"/>
      <c r="CO41" s="32"/>
      <c r="CP41" s="32"/>
      <c r="CQ41" s="32"/>
      <c r="CR41" s="32"/>
      <c r="CS41" s="32"/>
      <c r="CT41" s="32"/>
      <c r="CU41" s="26"/>
      <c r="CV41" s="26"/>
      <c r="CW41" s="26"/>
      <c r="CX41" s="26"/>
      <c r="CY41" s="26"/>
      <c r="CZ41" s="26"/>
      <c r="DA41" s="26"/>
      <c r="DB41" s="26"/>
      <c r="DC41" s="26"/>
      <c r="DD41" s="26"/>
      <c r="DE41" s="26"/>
      <c r="DF41" s="26"/>
      <c r="DG41" s="26"/>
      <c r="DH41" s="26"/>
      <c r="DI41" s="26"/>
      <c r="DJ41" s="26"/>
      <c r="DK41" s="26"/>
      <c r="DL41" s="26"/>
      <c r="DM41" s="26"/>
      <c r="DN41" s="26"/>
      <c r="DO41" s="26"/>
      <c r="DP41" s="26"/>
      <c r="DQ41" s="26"/>
      <c r="DR41" s="26"/>
      <c r="DS41" s="26"/>
      <c r="DT41" s="26"/>
      <c r="DU41" s="26"/>
      <c r="DV41" s="26"/>
      <c r="DW41" s="26"/>
      <c r="DX41" s="26"/>
      <c r="DY41" s="26"/>
      <c r="DZ41" s="26"/>
      <c r="EA41" s="26"/>
      <c r="EB41" s="26"/>
      <c r="EC41" s="26"/>
      <c r="ED41" s="26"/>
      <c r="EE41" s="26"/>
      <c r="EF41" s="26"/>
      <c r="EG41" s="26"/>
      <c r="EH41" s="26"/>
      <c r="EI41" s="26"/>
      <c r="EJ41" s="26"/>
      <c r="EK41" s="26"/>
      <c r="EL41" s="26"/>
      <c r="EM41" s="26"/>
      <c r="EN41" s="26"/>
      <c r="EO41" s="26"/>
      <c r="EP41" s="26"/>
      <c r="EQ41" s="26"/>
      <c r="ER41" s="26"/>
      <c r="ES41" s="26"/>
      <c r="ET41" s="26"/>
      <c r="EU41" s="26"/>
      <c r="EV41" s="26"/>
      <c r="EW41" s="26"/>
      <c r="EX41" s="26"/>
      <c r="EY41" s="26"/>
      <c r="EZ41" s="26"/>
      <c r="FA41" s="26"/>
      <c r="FB41" s="26"/>
      <c r="FC41" s="26"/>
      <c r="FD41" s="26"/>
      <c r="FE41" s="26"/>
      <c r="FF41" s="26"/>
      <c r="FG41" s="26"/>
      <c r="FH41" s="26"/>
      <c r="FI41" s="26"/>
      <c r="FJ41" s="26"/>
      <c r="FK41" s="26"/>
      <c r="FL41" s="26"/>
    </row>
    <row r="42" spans="2:168" customFormat="1" ht="14.4" x14ac:dyDescent="0.3">
      <c r="B42" s="40">
        <v>71</v>
      </c>
      <c r="C42" s="10" t="s">
        <v>437</v>
      </c>
      <c r="D42" s="10">
        <v>71</v>
      </c>
      <c r="E42" s="93">
        <f t="shared" si="8"/>
        <v>3</v>
      </c>
      <c r="F42" s="93">
        <f t="shared" si="9"/>
        <v>2</v>
      </c>
      <c r="G42" s="93">
        <f t="shared" si="10"/>
        <v>0</v>
      </c>
      <c r="H42" s="93">
        <f t="shared" si="11"/>
        <v>0</v>
      </c>
      <c r="I42" s="93">
        <f t="shared" si="12"/>
        <v>0</v>
      </c>
      <c r="J42" s="93">
        <f t="shared" si="13"/>
        <v>0</v>
      </c>
      <c r="K42" s="93">
        <f t="shared" si="14"/>
        <v>15.7</v>
      </c>
      <c r="L42" s="105">
        <f t="shared" si="15"/>
        <v>5.2333333333333334</v>
      </c>
      <c r="M42" s="93"/>
      <c r="N42" s="93"/>
      <c r="O42" s="111"/>
      <c r="P42" s="26"/>
      <c r="Q42" s="26"/>
      <c r="R42" s="26"/>
      <c r="S42" s="26"/>
      <c r="T42" s="26"/>
      <c r="U42" s="26"/>
      <c r="V42" s="31"/>
      <c r="W42" s="32"/>
      <c r="X42" s="32"/>
      <c r="Y42" s="32"/>
      <c r="Z42" s="32"/>
      <c r="AA42" s="32"/>
      <c r="AB42" s="32"/>
      <c r="AC42" s="26"/>
      <c r="AD42" s="26"/>
      <c r="AE42" s="26"/>
      <c r="AF42" s="26"/>
      <c r="AG42" s="26"/>
      <c r="AH42" s="26"/>
      <c r="AI42" s="26"/>
      <c r="AJ42" s="32"/>
      <c r="AK42" s="32"/>
      <c r="AL42" s="32"/>
      <c r="AM42" s="32"/>
      <c r="AN42" s="32"/>
      <c r="AO42" s="32"/>
      <c r="AP42" s="32"/>
      <c r="AQ42" s="26"/>
      <c r="AR42" s="26"/>
      <c r="AS42" s="26"/>
      <c r="AT42" s="26"/>
      <c r="AU42" s="26"/>
      <c r="AV42" s="26"/>
      <c r="AW42" s="26"/>
      <c r="AX42" s="32"/>
      <c r="AY42" s="32"/>
      <c r="AZ42" s="32"/>
      <c r="BA42" s="32"/>
      <c r="BB42" s="32"/>
      <c r="BC42" s="32"/>
      <c r="BD42" s="32"/>
      <c r="BE42" s="26"/>
      <c r="BF42" s="26"/>
      <c r="BG42" s="26"/>
      <c r="BH42" s="26"/>
      <c r="BI42" s="26"/>
      <c r="BJ42" s="26"/>
      <c r="BK42" s="26"/>
      <c r="BL42" s="32"/>
      <c r="BM42" s="32"/>
      <c r="BN42" s="32"/>
      <c r="BO42" s="32"/>
      <c r="BP42" s="32"/>
      <c r="BQ42" s="32"/>
      <c r="BR42" s="32"/>
      <c r="BS42" s="26"/>
      <c r="BT42" s="26"/>
      <c r="BU42" s="26"/>
      <c r="BV42" s="26"/>
      <c r="BW42" s="26"/>
      <c r="BX42" s="26"/>
      <c r="BY42" s="26"/>
      <c r="BZ42" s="32">
        <v>1</v>
      </c>
      <c r="CA42" s="32"/>
      <c r="CB42" s="32"/>
      <c r="CC42" s="32"/>
      <c r="CD42" s="32"/>
      <c r="CE42" s="32"/>
      <c r="CF42" s="32">
        <v>5.7</v>
      </c>
      <c r="CG42" s="26">
        <v>1</v>
      </c>
      <c r="CH42" s="26">
        <v>1</v>
      </c>
      <c r="CI42" s="26"/>
      <c r="CJ42" s="26"/>
      <c r="CK42" s="26"/>
      <c r="CL42" s="26"/>
      <c r="CM42" s="26">
        <v>5</v>
      </c>
      <c r="CN42" s="32"/>
      <c r="CO42" s="32"/>
      <c r="CP42" s="32"/>
      <c r="CQ42" s="32"/>
      <c r="CR42" s="32"/>
      <c r="CS42" s="32"/>
      <c r="CT42" s="32"/>
      <c r="CU42" s="26"/>
      <c r="CV42" s="26"/>
      <c r="CW42" s="26"/>
      <c r="CX42" s="26"/>
      <c r="CY42" s="26"/>
      <c r="CZ42" s="26"/>
      <c r="DA42" s="26"/>
      <c r="DB42" s="26"/>
      <c r="DC42" s="26"/>
      <c r="DD42" s="26"/>
      <c r="DE42" s="26"/>
      <c r="DF42" s="26"/>
      <c r="DG42" s="26"/>
      <c r="DH42" s="26"/>
      <c r="DI42" s="26"/>
      <c r="DJ42" s="26"/>
      <c r="DK42" s="26"/>
      <c r="DL42" s="26"/>
      <c r="DM42" s="26"/>
      <c r="DN42" s="26"/>
      <c r="DO42" s="26"/>
      <c r="DP42" s="26"/>
      <c r="DQ42" s="26"/>
      <c r="DR42" s="26"/>
      <c r="DS42" s="26"/>
      <c r="DT42" s="26"/>
      <c r="DU42" s="26"/>
      <c r="DV42" s="26"/>
      <c r="DW42" s="26">
        <v>1</v>
      </c>
      <c r="DX42" s="26">
        <v>1</v>
      </c>
      <c r="DY42" s="26"/>
      <c r="DZ42" s="26"/>
      <c r="EA42" s="26"/>
      <c r="EB42" s="26"/>
      <c r="EC42" s="26">
        <v>5</v>
      </c>
      <c r="ED42" s="26"/>
      <c r="EE42" s="26"/>
      <c r="EF42" s="26"/>
      <c r="EG42" s="26"/>
      <c r="EH42" s="26"/>
      <c r="EI42" s="26"/>
      <c r="EJ42" s="26"/>
      <c r="EK42" s="26"/>
      <c r="EL42" s="26"/>
      <c r="EM42" s="26"/>
      <c r="EN42" s="26"/>
      <c r="EO42" s="26"/>
      <c r="EP42" s="26"/>
      <c r="EQ42" s="26"/>
      <c r="ER42" s="26"/>
      <c r="ES42" s="26"/>
      <c r="ET42" s="26"/>
      <c r="EU42" s="26"/>
      <c r="EV42" s="26"/>
      <c r="EW42" s="26"/>
      <c r="EX42" s="26"/>
      <c r="EY42" s="26"/>
      <c r="EZ42" s="26"/>
      <c r="FA42" s="26"/>
      <c r="FB42" s="26"/>
      <c r="FC42" s="26"/>
      <c r="FD42" s="26"/>
      <c r="FE42" s="26"/>
      <c r="FF42" s="26"/>
      <c r="FG42" s="26"/>
      <c r="FH42" s="26"/>
      <c r="FI42" s="26"/>
      <c r="FJ42" s="26"/>
      <c r="FK42" s="26"/>
      <c r="FL42" s="26"/>
    </row>
    <row r="43" spans="2:168" customFormat="1" ht="14.4" x14ac:dyDescent="0.3">
      <c r="B43" s="40">
        <v>66</v>
      </c>
      <c r="C43" s="40" t="s">
        <v>421</v>
      </c>
      <c r="D43" s="10">
        <v>66</v>
      </c>
      <c r="E43" s="93">
        <f t="shared" si="8"/>
        <v>3</v>
      </c>
      <c r="F43" s="93">
        <f t="shared" si="9"/>
        <v>2</v>
      </c>
      <c r="G43" s="93">
        <f t="shared" si="10"/>
        <v>2</v>
      </c>
      <c r="H43" s="93">
        <f t="shared" si="11"/>
        <v>0</v>
      </c>
      <c r="I43" s="93">
        <f t="shared" si="12"/>
        <v>0</v>
      </c>
      <c r="J43" s="93">
        <f t="shared" si="13"/>
        <v>0</v>
      </c>
      <c r="K43" s="93">
        <f t="shared" si="14"/>
        <v>15.4</v>
      </c>
      <c r="L43" s="105">
        <f t="shared" si="15"/>
        <v>5.1333333333333337</v>
      </c>
      <c r="M43" s="93"/>
      <c r="N43" s="93"/>
      <c r="O43" s="111"/>
      <c r="P43" s="26"/>
      <c r="Q43" s="26"/>
      <c r="R43" s="26"/>
      <c r="S43" s="26"/>
      <c r="T43" s="26"/>
      <c r="U43" s="26"/>
      <c r="V43" s="31"/>
      <c r="W43" s="32"/>
      <c r="X43" s="32"/>
      <c r="Y43" s="32"/>
      <c r="Z43" s="32"/>
      <c r="AA43" s="32"/>
      <c r="AB43" s="32"/>
      <c r="AC43" s="26"/>
      <c r="AD43" s="26"/>
      <c r="AE43" s="26"/>
      <c r="AF43" s="26"/>
      <c r="AG43" s="26"/>
      <c r="AH43" s="26"/>
      <c r="AI43" s="26"/>
      <c r="AJ43" s="32"/>
      <c r="AK43" s="32"/>
      <c r="AL43" s="32"/>
      <c r="AM43" s="32"/>
      <c r="AN43" s="32"/>
      <c r="AO43" s="32"/>
      <c r="AP43" s="32"/>
      <c r="AQ43" s="26"/>
      <c r="AR43" s="26"/>
      <c r="AS43" s="26"/>
      <c r="AT43" s="26"/>
      <c r="AU43" s="26"/>
      <c r="AV43" s="26"/>
      <c r="AW43" s="26"/>
      <c r="AX43" s="32"/>
      <c r="AY43" s="32"/>
      <c r="AZ43" s="32"/>
      <c r="BA43" s="32"/>
      <c r="BB43" s="32"/>
      <c r="BC43" s="32"/>
      <c r="BD43" s="32"/>
      <c r="BE43" s="26"/>
      <c r="BF43" s="26"/>
      <c r="BG43" s="26"/>
      <c r="BH43" s="26"/>
      <c r="BI43" s="26"/>
      <c r="BJ43" s="26"/>
      <c r="BK43" s="26"/>
      <c r="BL43" s="32">
        <v>1</v>
      </c>
      <c r="BM43" s="32">
        <v>2</v>
      </c>
      <c r="BN43" s="32"/>
      <c r="BO43" s="32"/>
      <c r="BP43" s="32"/>
      <c r="BQ43" s="32"/>
      <c r="BR43" s="32">
        <v>5</v>
      </c>
      <c r="BS43" s="26"/>
      <c r="BT43" s="26"/>
      <c r="BU43" s="26"/>
      <c r="BV43" s="26"/>
      <c r="BW43" s="26"/>
      <c r="BX43" s="26"/>
      <c r="BY43" s="26"/>
      <c r="BZ43" s="32">
        <v>1</v>
      </c>
      <c r="CA43" s="32"/>
      <c r="CB43" s="32">
        <v>2</v>
      </c>
      <c r="CC43" s="32"/>
      <c r="CD43" s="32"/>
      <c r="CE43" s="32"/>
      <c r="CF43" s="32">
        <v>5.4</v>
      </c>
      <c r="CG43" s="26"/>
      <c r="CH43" s="26"/>
      <c r="CI43" s="26"/>
      <c r="CJ43" s="26"/>
      <c r="CK43" s="26"/>
      <c r="CL43" s="26"/>
      <c r="CM43" s="26"/>
      <c r="CN43" s="32"/>
      <c r="CO43" s="32"/>
      <c r="CP43" s="32"/>
      <c r="CQ43" s="32"/>
      <c r="CR43" s="32"/>
      <c r="CS43" s="32"/>
      <c r="CT43" s="32"/>
      <c r="CU43" s="26"/>
      <c r="CV43" s="26"/>
      <c r="CW43" s="26"/>
      <c r="CX43" s="26"/>
      <c r="CY43" s="26"/>
      <c r="CZ43" s="26"/>
      <c r="DA43" s="26"/>
      <c r="DB43" s="26"/>
      <c r="DC43" s="26"/>
      <c r="DD43" s="26"/>
      <c r="DE43" s="26"/>
      <c r="DF43" s="26"/>
      <c r="DG43" s="26"/>
      <c r="DH43" s="26"/>
      <c r="DI43" s="26"/>
      <c r="DJ43" s="26"/>
      <c r="DK43" s="26"/>
      <c r="DL43" s="26"/>
      <c r="DM43" s="26"/>
      <c r="DN43" s="26"/>
      <c r="DO43" s="26"/>
      <c r="DP43" s="26"/>
      <c r="DQ43" s="26"/>
      <c r="DR43" s="26"/>
      <c r="DS43" s="26"/>
      <c r="DT43" s="26"/>
      <c r="DU43" s="26"/>
      <c r="DV43" s="26"/>
      <c r="DW43" s="26"/>
      <c r="DX43" s="26"/>
      <c r="DY43" s="26"/>
      <c r="DZ43" s="26"/>
      <c r="EA43" s="26"/>
      <c r="EB43" s="26"/>
      <c r="EC43" s="26"/>
      <c r="ED43" s="26">
        <v>1</v>
      </c>
      <c r="EE43" s="26"/>
      <c r="EF43" s="26"/>
      <c r="EG43" s="26"/>
      <c r="EH43" s="26"/>
      <c r="EI43" s="26"/>
      <c r="EJ43" s="26">
        <v>5</v>
      </c>
      <c r="EK43" s="26"/>
      <c r="EL43" s="26"/>
      <c r="EM43" s="26"/>
      <c r="EN43" s="26"/>
      <c r="EO43" s="26"/>
      <c r="EP43" s="26"/>
      <c r="EQ43" s="26"/>
      <c r="ER43" s="26"/>
      <c r="ES43" s="26"/>
      <c r="ET43" s="26"/>
      <c r="EU43" s="26"/>
      <c r="EV43" s="26"/>
      <c r="EW43" s="26"/>
      <c r="EX43" s="26"/>
      <c r="EY43" s="26"/>
      <c r="EZ43" s="26"/>
      <c r="FA43" s="26"/>
      <c r="FB43" s="26"/>
      <c r="FC43" s="26"/>
      <c r="FD43" s="26"/>
      <c r="FE43" s="26"/>
      <c r="FF43" s="26"/>
      <c r="FG43" s="26"/>
      <c r="FH43" s="26"/>
      <c r="FI43" s="26"/>
      <c r="FJ43" s="26"/>
      <c r="FK43" s="26"/>
      <c r="FL43" s="26"/>
    </row>
    <row r="44" spans="2:168" customFormat="1" ht="14.4" x14ac:dyDescent="0.3">
      <c r="B44" s="40">
        <v>56</v>
      </c>
      <c r="C44" s="125" t="s">
        <v>390</v>
      </c>
      <c r="D44" s="10">
        <v>56</v>
      </c>
      <c r="E44" s="93">
        <f t="shared" si="8"/>
        <v>5</v>
      </c>
      <c r="F44" s="93">
        <f t="shared" si="9"/>
        <v>0</v>
      </c>
      <c r="G44" s="93">
        <f t="shared" si="10"/>
        <v>0</v>
      </c>
      <c r="H44" s="93">
        <f t="shared" si="11"/>
        <v>0</v>
      </c>
      <c r="I44" s="93">
        <f t="shared" si="12"/>
        <v>0</v>
      </c>
      <c r="J44" s="93">
        <f t="shared" si="13"/>
        <v>0</v>
      </c>
      <c r="K44" s="93">
        <f t="shared" si="14"/>
        <v>25.5</v>
      </c>
      <c r="L44" s="105">
        <f t="shared" si="15"/>
        <v>5.0999999999999996</v>
      </c>
      <c r="M44" s="93" t="s">
        <v>351</v>
      </c>
      <c r="N44" s="93" t="s">
        <v>352</v>
      </c>
      <c r="O44" s="111">
        <v>2</v>
      </c>
      <c r="P44" s="26"/>
      <c r="Q44" s="26"/>
      <c r="R44" s="26"/>
      <c r="S44" s="26"/>
      <c r="T44" s="26"/>
      <c r="U44" s="26"/>
      <c r="V44" s="31">
        <v>1</v>
      </c>
      <c r="W44" s="32">
        <v>0</v>
      </c>
      <c r="X44" s="32">
        <v>0</v>
      </c>
      <c r="Y44" s="32">
        <v>0</v>
      </c>
      <c r="Z44" s="32">
        <v>0</v>
      </c>
      <c r="AA44" s="32">
        <v>0</v>
      </c>
      <c r="AB44" s="32">
        <v>5</v>
      </c>
      <c r="AC44" s="26"/>
      <c r="AD44" s="26"/>
      <c r="AE44" s="26"/>
      <c r="AF44" s="26"/>
      <c r="AG44" s="26"/>
      <c r="AH44" s="26"/>
      <c r="AI44" s="26"/>
      <c r="AJ44" s="32">
        <v>1</v>
      </c>
      <c r="AK44" s="32"/>
      <c r="AL44" s="32"/>
      <c r="AM44" s="32"/>
      <c r="AN44" s="32"/>
      <c r="AO44" s="32"/>
      <c r="AP44" s="32">
        <v>4.5</v>
      </c>
      <c r="AQ44" s="26"/>
      <c r="AR44" s="26"/>
      <c r="AS44" s="26"/>
      <c r="AT44" s="26"/>
      <c r="AU44" s="26"/>
      <c r="AV44" s="26"/>
      <c r="AW44" s="26"/>
      <c r="AX44" s="32"/>
      <c r="AY44" s="32"/>
      <c r="AZ44" s="32"/>
      <c r="BA44" s="32"/>
      <c r="BB44" s="32"/>
      <c r="BC44" s="32"/>
      <c r="BD44" s="32"/>
      <c r="BE44" s="26">
        <v>1</v>
      </c>
      <c r="BF44" s="26"/>
      <c r="BG44" s="26"/>
      <c r="BH44" s="26"/>
      <c r="BI44" s="26"/>
      <c r="BJ44" s="26"/>
      <c r="BK44" s="26">
        <v>5</v>
      </c>
      <c r="BL44" s="32">
        <v>1</v>
      </c>
      <c r="BM44" s="32"/>
      <c r="BN44" s="32"/>
      <c r="BO44" s="32"/>
      <c r="BP44" s="32"/>
      <c r="BQ44" s="32"/>
      <c r="BR44" s="32">
        <v>5</v>
      </c>
      <c r="BS44" s="26"/>
      <c r="BT44" s="26"/>
      <c r="BU44" s="26"/>
      <c r="BV44" s="26"/>
      <c r="BW44" s="26"/>
      <c r="BX44" s="26"/>
      <c r="BY44" s="26"/>
      <c r="BZ44" s="32"/>
      <c r="CA44" s="32"/>
      <c r="CB44" s="32"/>
      <c r="CC44" s="32"/>
      <c r="CD44" s="32"/>
      <c r="CE44" s="32"/>
      <c r="CF44" s="32"/>
      <c r="CG44" s="26">
        <v>1</v>
      </c>
      <c r="CH44" s="26"/>
      <c r="CI44" s="26"/>
      <c r="CJ44" s="26"/>
      <c r="CK44" s="26"/>
      <c r="CL44" s="26"/>
      <c r="CM44" s="26">
        <v>6</v>
      </c>
      <c r="CN44" s="32"/>
      <c r="CO44" s="32"/>
      <c r="CP44" s="32"/>
      <c r="CQ44" s="32"/>
      <c r="CR44" s="32"/>
      <c r="CS44" s="32"/>
      <c r="CT44" s="32"/>
      <c r="CU44" s="26"/>
      <c r="CV44" s="26"/>
      <c r="CW44" s="26"/>
      <c r="CX44" s="26"/>
      <c r="CY44" s="26"/>
      <c r="CZ44" s="26"/>
      <c r="DA44" s="26"/>
      <c r="DB44" s="26"/>
      <c r="DC44" s="26"/>
      <c r="DD44" s="26"/>
      <c r="DE44" s="26"/>
      <c r="DF44" s="26"/>
      <c r="DG44" s="26"/>
      <c r="DH44" s="26"/>
      <c r="DI44" s="26"/>
      <c r="DJ44" s="26"/>
      <c r="DK44" s="26"/>
      <c r="DL44" s="26"/>
      <c r="DM44" s="26"/>
      <c r="DN44" s="26"/>
      <c r="DO44" s="26"/>
      <c r="DP44" s="26"/>
      <c r="DQ44" s="26"/>
      <c r="DR44" s="26"/>
      <c r="DS44" s="26"/>
      <c r="DT44" s="26"/>
      <c r="DU44" s="26"/>
      <c r="DV44" s="26"/>
      <c r="DW44" s="26"/>
      <c r="DX44" s="26"/>
      <c r="DY44" s="26"/>
      <c r="DZ44" s="26"/>
      <c r="EA44" s="26"/>
      <c r="EB44" s="26"/>
      <c r="EC44" s="26"/>
      <c r="ED44" s="26"/>
      <c r="EE44" s="26"/>
      <c r="EF44" s="26"/>
      <c r="EG44" s="26"/>
      <c r="EH44" s="26"/>
      <c r="EI44" s="26"/>
      <c r="EJ44" s="26"/>
      <c r="EK44" s="26"/>
      <c r="EL44" s="26"/>
      <c r="EM44" s="26"/>
      <c r="EN44" s="26"/>
      <c r="EO44" s="26"/>
      <c r="EP44" s="26"/>
      <c r="EQ44" s="26"/>
      <c r="ER44" s="26"/>
      <c r="ES44" s="26"/>
      <c r="ET44" s="26"/>
      <c r="EU44" s="26"/>
      <c r="EV44" s="26"/>
      <c r="EW44" s="26"/>
      <c r="EX44" s="26"/>
      <c r="EY44" s="26"/>
      <c r="EZ44" s="26"/>
      <c r="FA44" s="26"/>
      <c r="FB44" s="26"/>
      <c r="FC44" s="26"/>
      <c r="FD44" s="26"/>
      <c r="FE44" s="26"/>
      <c r="FF44" s="26"/>
      <c r="FG44" s="26"/>
      <c r="FH44" s="26"/>
      <c r="FI44" s="26"/>
      <c r="FJ44" s="26"/>
      <c r="FK44" s="26"/>
      <c r="FL44" s="26"/>
    </row>
    <row r="45" spans="2:168" customFormat="1" ht="14.4" x14ac:dyDescent="0.3">
      <c r="B45" s="40">
        <v>35</v>
      </c>
      <c r="C45" s="125" t="s">
        <v>306</v>
      </c>
      <c r="D45" s="14">
        <v>35</v>
      </c>
      <c r="E45" s="93">
        <f t="shared" si="8"/>
        <v>9</v>
      </c>
      <c r="F45" s="93">
        <f t="shared" si="9"/>
        <v>7</v>
      </c>
      <c r="G45" s="93">
        <f t="shared" si="10"/>
        <v>7</v>
      </c>
      <c r="H45" s="93">
        <f t="shared" si="11"/>
        <v>0</v>
      </c>
      <c r="I45" s="93">
        <f t="shared" si="12"/>
        <v>0</v>
      </c>
      <c r="J45" s="93">
        <f t="shared" si="13"/>
        <v>0</v>
      </c>
      <c r="K45" s="93">
        <f t="shared" si="14"/>
        <v>45.33</v>
      </c>
      <c r="L45" s="105">
        <f t="shared" si="15"/>
        <v>5.0366666666666662</v>
      </c>
      <c r="M45" s="93" t="s">
        <v>351</v>
      </c>
      <c r="N45" s="93" t="s">
        <v>352</v>
      </c>
      <c r="O45" s="111">
        <v>9</v>
      </c>
      <c r="P45" s="3">
        <f>2+3+2</f>
        <v>7</v>
      </c>
      <c r="Q45" s="3">
        <v>1</v>
      </c>
      <c r="R45" s="3"/>
      <c r="S45" s="3"/>
      <c r="T45" s="3"/>
      <c r="U45" s="3"/>
      <c r="V45" s="7"/>
      <c r="W45" s="8"/>
      <c r="X45" s="8"/>
      <c r="Y45" s="8"/>
      <c r="Z45" s="8"/>
      <c r="AA45" s="8"/>
      <c r="AB45" s="8"/>
      <c r="AC45" s="2">
        <v>1</v>
      </c>
      <c r="AD45" s="2">
        <v>0</v>
      </c>
      <c r="AE45" s="2">
        <v>0</v>
      </c>
      <c r="AF45" s="2">
        <v>0</v>
      </c>
      <c r="AG45" s="2">
        <v>0</v>
      </c>
      <c r="AH45" s="2"/>
      <c r="AI45" s="2">
        <v>5.83</v>
      </c>
      <c r="AJ45" s="8">
        <v>1</v>
      </c>
      <c r="AK45" s="8">
        <v>1</v>
      </c>
      <c r="AL45" s="8"/>
      <c r="AM45" s="8"/>
      <c r="AN45" s="8"/>
      <c r="AO45" s="8"/>
      <c r="AP45" s="8">
        <v>6</v>
      </c>
      <c r="AQ45" s="2"/>
      <c r="AR45" s="2"/>
      <c r="AS45" s="2"/>
      <c r="AT45" s="2"/>
      <c r="AU45" s="2"/>
      <c r="AV45" s="2"/>
      <c r="AW45" s="2"/>
      <c r="AX45" s="8">
        <v>1</v>
      </c>
      <c r="AY45" s="8"/>
      <c r="AZ45" s="8"/>
      <c r="BA45" s="8"/>
      <c r="BB45" s="8"/>
      <c r="BC45" s="8"/>
      <c r="BD45" s="8">
        <v>4.3</v>
      </c>
      <c r="BE45" s="2"/>
      <c r="BF45" s="2"/>
      <c r="BG45" s="2"/>
      <c r="BH45" s="2"/>
      <c r="BI45" s="2"/>
      <c r="BJ45" s="2"/>
      <c r="BK45" s="2"/>
      <c r="BL45" s="8"/>
      <c r="BM45" s="8"/>
      <c r="BN45" s="8"/>
      <c r="BO45" s="8"/>
      <c r="BP45" s="8"/>
      <c r="BQ45" s="8"/>
      <c r="BR45" s="8"/>
      <c r="BS45" s="2"/>
      <c r="BT45" s="2"/>
      <c r="BU45" s="2"/>
      <c r="BV45" s="2"/>
      <c r="BW45" s="2"/>
      <c r="BX45" s="2"/>
      <c r="BY45" s="2"/>
      <c r="BZ45" s="8">
        <v>1</v>
      </c>
      <c r="CA45" s="8"/>
      <c r="CB45" s="8">
        <v>3</v>
      </c>
      <c r="CC45" s="8"/>
      <c r="CD45" s="8"/>
      <c r="CE45" s="8"/>
      <c r="CF45" s="8">
        <v>4.2</v>
      </c>
      <c r="CG45" s="2">
        <v>1</v>
      </c>
      <c r="CH45" s="2">
        <v>3</v>
      </c>
      <c r="CI45" s="2"/>
      <c r="CJ45" s="2"/>
      <c r="CK45" s="2"/>
      <c r="CL45" s="2"/>
      <c r="CM45" s="2">
        <v>5</v>
      </c>
      <c r="CN45" s="8">
        <v>1</v>
      </c>
      <c r="CO45" s="8"/>
      <c r="CP45" s="8"/>
      <c r="CQ45" s="8"/>
      <c r="CR45" s="8"/>
      <c r="CS45" s="8"/>
      <c r="CT45" s="8">
        <v>5</v>
      </c>
      <c r="CU45" s="2"/>
      <c r="CV45" s="2"/>
      <c r="CW45" s="2"/>
      <c r="CX45" s="2"/>
      <c r="CY45" s="2"/>
      <c r="CZ45" s="2"/>
      <c r="DA45" s="2"/>
      <c r="DB45" s="2">
        <v>1</v>
      </c>
      <c r="DC45" s="2">
        <v>1</v>
      </c>
      <c r="DD45" s="2">
        <v>3</v>
      </c>
      <c r="DE45" s="2"/>
      <c r="DF45" s="2"/>
      <c r="DG45" s="2"/>
      <c r="DH45" s="2">
        <v>5</v>
      </c>
      <c r="DI45" s="2"/>
      <c r="DJ45" s="2"/>
      <c r="DK45" s="2"/>
      <c r="DL45" s="2"/>
      <c r="DM45" s="2"/>
      <c r="DN45" s="2"/>
      <c r="DO45" s="2"/>
      <c r="DP45" s="2"/>
      <c r="DQ45" s="2"/>
      <c r="DR45" s="2"/>
      <c r="DS45" s="2"/>
      <c r="DT45" s="2"/>
      <c r="DU45" s="2"/>
      <c r="DV45" s="2"/>
      <c r="DW45" s="2">
        <v>1</v>
      </c>
      <c r="DX45" s="2">
        <v>2</v>
      </c>
      <c r="DY45" s="2">
        <v>1</v>
      </c>
      <c r="DZ45" s="2"/>
      <c r="EA45" s="2"/>
      <c r="EB45" s="2"/>
      <c r="EC45" s="2">
        <v>5</v>
      </c>
      <c r="ED45" s="2">
        <v>1</v>
      </c>
      <c r="EE45" s="2"/>
      <c r="EF45" s="2"/>
      <c r="EG45" s="2"/>
      <c r="EH45" s="2"/>
      <c r="EI45" s="2"/>
      <c r="EJ45" s="2">
        <v>5</v>
      </c>
      <c r="EK45" s="2"/>
      <c r="EL45" s="2"/>
      <c r="EM45" s="2"/>
      <c r="EN45" s="2"/>
      <c r="EO45" s="2"/>
      <c r="EP45" s="2"/>
      <c r="EQ45" s="2"/>
      <c r="ER45" s="2"/>
      <c r="ES45" s="2"/>
      <c r="ET45" s="2"/>
      <c r="EU45" s="2"/>
      <c r="EV45" s="2"/>
      <c r="EW45" s="2"/>
      <c r="EX45" s="2"/>
      <c r="EY45" s="2"/>
      <c r="EZ45" s="2"/>
      <c r="FA45" s="2"/>
      <c r="FB45" s="2"/>
      <c r="FC45" s="2"/>
      <c r="FD45" s="2"/>
      <c r="FE45" s="2"/>
      <c r="FF45" s="2"/>
      <c r="FG45" s="2"/>
      <c r="FH45" s="2"/>
      <c r="FI45" s="2"/>
      <c r="FJ45" s="2"/>
      <c r="FK45" s="2"/>
      <c r="FL45" s="2"/>
    </row>
    <row r="46" spans="2:168" ht="14.4" x14ac:dyDescent="0.3">
      <c r="B46" s="40">
        <v>5</v>
      </c>
      <c r="C46" s="125" t="s">
        <v>329</v>
      </c>
      <c r="D46" s="13">
        <v>5</v>
      </c>
      <c r="E46" s="93">
        <f t="shared" si="8"/>
        <v>3</v>
      </c>
      <c r="F46" s="93">
        <f t="shared" si="9"/>
        <v>0</v>
      </c>
      <c r="G46" s="93">
        <f t="shared" si="10"/>
        <v>3</v>
      </c>
      <c r="H46" s="93">
        <f t="shared" si="11"/>
        <v>0</v>
      </c>
      <c r="I46" s="93">
        <f t="shared" si="12"/>
        <v>0</v>
      </c>
      <c r="J46" s="93">
        <f t="shared" si="13"/>
        <v>0</v>
      </c>
      <c r="K46" s="93">
        <f t="shared" si="14"/>
        <v>15</v>
      </c>
      <c r="L46" s="105">
        <f t="shared" si="15"/>
        <v>5</v>
      </c>
      <c r="M46" s="93" t="s">
        <v>81</v>
      </c>
      <c r="N46" s="93" t="s">
        <v>88</v>
      </c>
      <c r="O46" s="111">
        <v>4</v>
      </c>
      <c r="P46" s="37">
        <v>0</v>
      </c>
      <c r="Q46" s="37">
        <v>2</v>
      </c>
      <c r="R46" s="37"/>
      <c r="S46" s="37"/>
      <c r="T46" s="37"/>
      <c r="U46" s="37"/>
      <c r="V46" s="31"/>
      <c r="W46" s="32"/>
      <c r="X46" s="32"/>
      <c r="Y46" s="32"/>
      <c r="Z46" s="32"/>
      <c r="AA46" s="32"/>
      <c r="AB46" s="32"/>
      <c r="AC46" s="26"/>
      <c r="AD46" s="26"/>
      <c r="AE46" s="26"/>
      <c r="AF46" s="26"/>
      <c r="AG46" s="26"/>
      <c r="AH46" s="26"/>
      <c r="AI46" s="26"/>
      <c r="AJ46" s="32">
        <v>1</v>
      </c>
      <c r="AK46" s="32"/>
      <c r="AL46" s="32">
        <v>1</v>
      </c>
      <c r="AM46" s="32"/>
      <c r="AN46" s="32"/>
      <c r="AO46" s="32"/>
      <c r="AP46" s="32">
        <v>5</v>
      </c>
      <c r="AQ46" s="26"/>
      <c r="AR46" s="26"/>
      <c r="AS46" s="26"/>
      <c r="AT46" s="26"/>
      <c r="AU46" s="26"/>
      <c r="AV46" s="26"/>
      <c r="AW46" s="26"/>
      <c r="AX46" s="32"/>
      <c r="AY46" s="32"/>
      <c r="AZ46" s="32"/>
      <c r="BA46" s="32"/>
      <c r="BB46" s="32"/>
      <c r="BC46" s="32"/>
      <c r="BD46" s="32"/>
      <c r="BE46" s="26"/>
      <c r="BF46" s="26"/>
      <c r="BG46" s="26"/>
      <c r="BH46" s="26"/>
      <c r="BI46" s="26"/>
      <c r="BJ46" s="26"/>
      <c r="BK46" s="2"/>
      <c r="BL46" s="32">
        <v>1</v>
      </c>
      <c r="BM46" s="32"/>
      <c r="BN46" s="32">
        <v>1</v>
      </c>
      <c r="BO46" s="32"/>
      <c r="BP46" s="32"/>
      <c r="BQ46" s="32"/>
      <c r="BR46" s="8">
        <v>5</v>
      </c>
      <c r="BS46" s="26"/>
      <c r="BT46" s="26"/>
      <c r="BU46" s="26"/>
      <c r="BV46" s="26"/>
      <c r="BW46" s="26"/>
      <c r="BX46" s="26"/>
      <c r="BY46" s="2"/>
      <c r="BZ46" s="32"/>
      <c r="CA46" s="32"/>
      <c r="CB46" s="32"/>
      <c r="CC46" s="32"/>
      <c r="CD46" s="32"/>
      <c r="CE46" s="32"/>
      <c r="CF46" s="8"/>
      <c r="CG46" s="26"/>
      <c r="CH46" s="26"/>
      <c r="CI46" s="26"/>
      <c r="CJ46" s="26"/>
      <c r="CK46" s="26"/>
      <c r="CL46" s="26"/>
      <c r="CM46" s="2"/>
      <c r="CN46" s="32"/>
      <c r="CO46" s="32"/>
      <c r="CP46" s="32"/>
      <c r="CQ46" s="32"/>
      <c r="CR46" s="32"/>
      <c r="CS46" s="32"/>
      <c r="CT46" s="8"/>
      <c r="CU46" s="26">
        <v>1</v>
      </c>
      <c r="CV46" s="26"/>
      <c r="CW46" s="26">
        <v>1</v>
      </c>
      <c r="CX46" s="26"/>
      <c r="CY46" s="26"/>
      <c r="CZ46" s="26"/>
      <c r="DA46" s="2">
        <v>5</v>
      </c>
      <c r="DB46" s="26"/>
      <c r="DC46" s="26"/>
      <c r="DD46" s="26"/>
      <c r="DE46" s="26"/>
      <c r="DF46" s="26"/>
      <c r="DG46" s="26"/>
      <c r="DH46" s="2"/>
      <c r="DI46" s="26"/>
      <c r="DJ46" s="26"/>
      <c r="DK46" s="26"/>
      <c r="DL46" s="26"/>
      <c r="DM46" s="26"/>
      <c r="DN46" s="26"/>
      <c r="DO46" s="2"/>
      <c r="DP46" s="26"/>
      <c r="DQ46" s="26"/>
      <c r="DR46" s="26"/>
      <c r="DS46" s="26"/>
      <c r="DT46" s="26"/>
      <c r="DU46" s="26"/>
      <c r="DV46" s="2"/>
      <c r="DW46" s="26"/>
      <c r="DX46" s="26"/>
      <c r="DY46" s="26"/>
      <c r="DZ46" s="26"/>
      <c r="EA46" s="26"/>
      <c r="EB46" s="26"/>
      <c r="EC46" s="2"/>
      <c r="ED46" s="26"/>
      <c r="EE46" s="26"/>
      <c r="EF46" s="26"/>
      <c r="EG46" s="26"/>
      <c r="EH46" s="26"/>
      <c r="EI46" s="26"/>
      <c r="EJ46" s="2"/>
      <c r="EK46" s="26"/>
      <c r="EL46" s="26"/>
      <c r="EM46" s="26"/>
      <c r="EN46" s="26"/>
      <c r="EO46" s="26"/>
      <c r="EP46" s="26"/>
      <c r="EQ46" s="2"/>
      <c r="ER46" s="26"/>
      <c r="ES46" s="26"/>
      <c r="ET46" s="26"/>
      <c r="EU46" s="26"/>
      <c r="EV46" s="26"/>
      <c r="EW46" s="26"/>
      <c r="EX46" s="2"/>
      <c r="EY46" s="26"/>
      <c r="EZ46" s="26"/>
      <c r="FA46" s="26"/>
      <c r="FB46" s="26"/>
      <c r="FC46" s="26"/>
      <c r="FD46" s="26"/>
      <c r="FE46" s="2"/>
      <c r="FF46" s="26"/>
      <c r="FG46" s="26"/>
      <c r="FH46" s="26"/>
      <c r="FI46" s="26"/>
      <c r="FJ46" s="26"/>
      <c r="FK46" s="26"/>
      <c r="FL46" s="2"/>
    </row>
    <row r="47" spans="2:168" customFormat="1" ht="27.6" x14ac:dyDescent="0.3">
      <c r="B47" s="40">
        <v>41</v>
      </c>
      <c r="C47" s="125" t="s">
        <v>354</v>
      </c>
      <c r="D47" s="10">
        <v>41</v>
      </c>
      <c r="E47" s="93">
        <f t="shared" si="8"/>
        <v>2</v>
      </c>
      <c r="F47" s="93">
        <f t="shared" si="9"/>
        <v>0</v>
      </c>
      <c r="G47" s="93">
        <f t="shared" si="10"/>
        <v>0</v>
      </c>
      <c r="H47" s="93">
        <f t="shared" si="11"/>
        <v>0</v>
      </c>
      <c r="I47" s="93">
        <f t="shared" si="12"/>
        <v>0</v>
      </c>
      <c r="J47" s="93">
        <f t="shared" si="13"/>
        <v>0</v>
      </c>
      <c r="K47" s="93">
        <f t="shared" si="14"/>
        <v>10</v>
      </c>
      <c r="L47" s="105">
        <f t="shared" si="15"/>
        <v>5</v>
      </c>
      <c r="M47" s="93" t="s">
        <v>81</v>
      </c>
      <c r="N47" s="93" t="s">
        <v>97</v>
      </c>
      <c r="O47" s="111">
        <v>5</v>
      </c>
      <c r="P47" s="3"/>
      <c r="Q47" s="3"/>
      <c r="R47" s="3"/>
      <c r="S47" s="3"/>
      <c r="T47" s="3"/>
      <c r="U47" s="3"/>
      <c r="V47" s="7"/>
      <c r="W47" s="8"/>
      <c r="X47" s="8"/>
      <c r="Y47" s="8"/>
      <c r="Z47" s="8"/>
      <c r="AA47" s="8"/>
      <c r="AB47" s="8"/>
      <c r="AC47" s="2"/>
      <c r="AD47" s="2"/>
      <c r="AE47" s="2"/>
      <c r="AF47" s="2"/>
      <c r="AG47" s="2"/>
      <c r="AH47" s="2"/>
      <c r="AI47" s="2"/>
      <c r="AJ47" s="8">
        <v>1</v>
      </c>
      <c r="AK47" s="8"/>
      <c r="AL47" s="8"/>
      <c r="AM47" s="8"/>
      <c r="AN47" s="8"/>
      <c r="AO47" s="8"/>
      <c r="AP47" s="8">
        <v>4</v>
      </c>
      <c r="AQ47" s="2"/>
      <c r="AR47" s="2"/>
      <c r="AS47" s="2"/>
      <c r="AT47" s="2"/>
      <c r="AU47" s="2"/>
      <c r="AV47" s="2"/>
      <c r="AW47" s="2"/>
      <c r="AX47" s="8">
        <v>1</v>
      </c>
      <c r="AY47" s="8"/>
      <c r="AZ47" s="8"/>
      <c r="BA47" s="8"/>
      <c r="BB47" s="8"/>
      <c r="BC47" s="8"/>
      <c r="BD47" s="8">
        <v>6</v>
      </c>
      <c r="BE47" s="2"/>
      <c r="BF47" s="2"/>
      <c r="BG47" s="2"/>
      <c r="BH47" s="2"/>
      <c r="BI47" s="2"/>
      <c r="BJ47" s="2"/>
      <c r="BK47" s="26"/>
      <c r="BL47" s="8"/>
      <c r="BM47" s="8"/>
      <c r="BN47" s="8"/>
      <c r="BO47" s="8"/>
      <c r="BP47" s="8"/>
      <c r="BQ47" s="8"/>
      <c r="BR47" s="32"/>
      <c r="BS47" s="2"/>
      <c r="BT47" s="2"/>
      <c r="BU47" s="2"/>
      <c r="BV47" s="2"/>
      <c r="BW47" s="2"/>
      <c r="BX47" s="2"/>
      <c r="BY47" s="26"/>
      <c r="BZ47" s="8"/>
      <c r="CA47" s="8"/>
      <c r="CB47" s="8"/>
      <c r="CC47" s="8"/>
      <c r="CD47" s="8"/>
      <c r="CE47" s="8"/>
      <c r="CF47" s="32"/>
      <c r="CG47" s="2"/>
      <c r="CH47" s="2"/>
      <c r="CI47" s="2"/>
      <c r="CJ47" s="2"/>
      <c r="CK47" s="2"/>
      <c r="CL47" s="2"/>
      <c r="CM47" s="26"/>
      <c r="CN47" s="8"/>
      <c r="CO47" s="8"/>
      <c r="CP47" s="8"/>
      <c r="CQ47" s="8"/>
      <c r="CR47" s="8"/>
      <c r="CS47" s="8"/>
      <c r="CT47" s="32"/>
      <c r="CU47" s="2"/>
      <c r="CV47" s="2"/>
      <c r="CW47" s="2"/>
      <c r="CX47" s="2"/>
      <c r="CY47" s="2"/>
      <c r="CZ47" s="2"/>
      <c r="DA47" s="26"/>
      <c r="DB47" s="2"/>
      <c r="DC47" s="2"/>
      <c r="DD47" s="2"/>
      <c r="DE47" s="2"/>
      <c r="DF47" s="2"/>
      <c r="DG47" s="2"/>
      <c r="DH47" s="26"/>
      <c r="DI47" s="2"/>
      <c r="DJ47" s="2"/>
      <c r="DK47" s="2"/>
      <c r="DL47" s="2"/>
      <c r="DM47" s="2"/>
      <c r="DN47" s="2"/>
      <c r="DO47" s="26"/>
      <c r="DP47" s="2"/>
      <c r="DQ47" s="2"/>
      <c r="DR47" s="2"/>
      <c r="DS47" s="2"/>
      <c r="DT47" s="2"/>
      <c r="DU47" s="2"/>
      <c r="DV47" s="26"/>
      <c r="DW47" s="2"/>
      <c r="DX47" s="2"/>
      <c r="DY47" s="2"/>
      <c r="DZ47" s="2"/>
      <c r="EA47" s="2"/>
      <c r="EB47" s="2"/>
      <c r="EC47" s="26"/>
      <c r="ED47" s="2"/>
      <c r="EE47" s="2"/>
      <c r="EF47" s="2"/>
      <c r="EG47" s="2"/>
      <c r="EH47" s="2"/>
      <c r="EI47" s="2"/>
      <c r="EJ47" s="26"/>
      <c r="EK47" s="2"/>
      <c r="EL47" s="2"/>
      <c r="EM47" s="2"/>
      <c r="EN47" s="2"/>
      <c r="EO47" s="2"/>
      <c r="EP47" s="2"/>
      <c r="EQ47" s="26"/>
      <c r="ER47" s="2"/>
      <c r="ES47" s="2"/>
      <c r="ET47" s="2"/>
      <c r="EU47" s="2"/>
      <c r="EV47" s="2"/>
      <c r="EW47" s="2"/>
      <c r="EX47" s="26"/>
      <c r="EY47" s="2"/>
      <c r="EZ47" s="2"/>
      <c r="FA47" s="2"/>
      <c r="FB47" s="2"/>
      <c r="FC47" s="2"/>
      <c r="FD47" s="2"/>
      <c r="FE47" s="26"/>
      <c r="FF47" s="2"/>
      <c r="FG47" s="2"/>
      <c r="FH47" s="2"/>
      <c r="FI47" s="2"/>
      <c r="FJ47" s="2"/>
      <c r="FK47" s="2"/>
      <c r="FL47" s="26"/>
    </row>
    <row r="48" spans="2:168" customFormat="1" ht="14.4" x14ac:dyDescent="0.3">
      <c r="B48" s="40">
        <v>64</v>
      </c>
      <c r="C48" s="150" t="s">
        <v>399</v>
      </c>
      <c r="D48" s="10">
        <v>64</v>
      </c>
      <c r="E48" s="93">
        <f t="shared" si="8"/>
        <v>2</v>
      </c>
      <c r="F48" s="93">
        <f t="shared" si="9"/>
        <v>0</v>
      </c>
      <c r="G48" s="93">
        <f t="shared" si="10"/>
        <v>0</v>
      </c>
      <c r="H48" s="93">
        <f t="shared" si="11"/>
        <v>0</v>
      </c>
      <c r="I48" s="93">
        <f t="shared" si="12"/>
        <v>0</v>
      </c>
      <c r="J48" s="93">
        <f t="shared" si="13"/>
        <v>0</v>
      </c>
      <c r="K48" s="93">
        <f t="shared" si="14"/>
        <v>10</v>
      </c>
      <c r="L48" s="105">
        <f t="shared" si="15"/>
        <v>5</v>
      </c>
      <c r="M48" s="93"/>
      <c r="N48" s="93"/>
      <c r="O48" s="111"/>
      <c r="P48" s="26"/>
      <c r="Q48" s="26"/>
      <c r="R48" s="26"/>
      <c r="S48" s="26"/>
      <c r="T48" s="26"/>
      <c r="U48" s="26"/>
      <c r="V48" s="31"/>
      <c r="W48" s="32"/>
      <c r="X48" s="32"/>
      <c r="Y48" s="32"/>
      <c r="Z48" s="32"/>
      <c r="AA48" s="32"/>
      <c r="AB48" s="32"/>
      <c r="AC48" s="26"/>
      <c r="AD48" s="26"/>
      <c r="AE48" s="26"/>
      <c r="AF48" s="26"/>
      <c r="AG48" s="26"/>
      <c r="AH48" s="26"/>
      <c r="AI48" s="26"/>
      <c r="AJ48" s="32"/>
      <c r="AK48" s="32"/>
      <c r="AL48" s="32"/>
      <c r="AM48" s="32"/>
      <c r="AN48" s="32"/>
      <c r="AO48" s="32"/>
      <c r="AP48" s="32"/>
      <c r="AQ48" s="26"/>
      <c r="AR48" s="26"/>
      <c r="AS48" s="26"/>
      <c r="AT48" s="26"/>
      <c r="AU48" s="26"/>
      <c r="AV48" s="26"/>
      <c r="AW48" s="26"/>
      <c r="AX48" s="32"/>
      <c r="AY48" s="32"/>
      <c r="AZ48" s="32"/>
      <c r="BA48" s="32"/>
      <c r="BB48" s="32"/>
      <c r="BC48" s="32"/>
      <c r="BD48" s="32"/>
      <c r="BE48" s="26"/>
      <c r="BF48" s="26"/>
      <c r="BG48" s="26"/>
      <c r="BH48" s="26"/>
      <c r="BI48" s="26"/>
      <c r="BJ48" s="26"/>
      <c r="BK48" s="26"/>
      <c r="BL48" s="32">
        <v>1</v>
      </c>
      <c r="BM48" s="32"/>
      <c r="BN48" s="32"/>
      <c r="BO48" s="32"/>
      <c r="BP48" s="32"/>
      <c r="BQ48" s="32"/>
      <c r="BR48" s="32">
        <v>5</v>
      </c>
      <c r="BS48" s="26"/>
      <c r="BT48" s="26"/>
      <c r="BU48" s="26"/>
      <c r="BV48" s="26"/>
      <c r="BW48" s="26"/>
      <c r="BX48" s="26"/>
      <c r="BY48" s="26"/>
      <c r="BZ48" s="32"/>
      <c r="CA48" s="32"/>
      <c r="CB48" s="32"/>
      <c r="CC48" s="32"/>
      <c r="CD48" s="32"/>
      <c r="CE48" s="32"/>
      <c r="CF48" s="32"/>
      <c r="CG48" s="26"/>
      <c r="CH48" s="26"/>
      <c r="CI48" s="26"/>
      <c r="CJ48" s="26"/>
      <c r="CK48" s="26"/>
      <c r="CL48" s="26"/>
      <c r="CM48" s="26"/>
      <c r="CN48" s="32"/>
      <c r="CO48" s="32"/>
      <c r="CP48" s="32"/>
      <c r="CQ48" s="32"/>
      <c r="CR48" s="32"/>
      <c r="CS48" s="32"/>
      <c r="CT48" s="32"/>
      <c r="CU48" s="26"/>
      <c r="CV48" s="26"/>
      <c r="CW48" s="26"/>
      <c r="CX48" s="26"/>
      <c r="CY48" s="26"/>
      <c r="CZ48" s="26"/>
      <c r="DA48" s="26"/>
      <c r="DB48" s="26"/>
      <c r="DC48" s="26"/>
      <c r="DD48" s="26"/>
      <c r="DE48" s="26"/>
      <c r="DF48" s="26"/>
      <c r="DG48" s="26"/>
      <c r="DH48" s="26"/>
      <c r="DI48" s="26"/>
      <c r="DJ48" s="26"/>
      <c r="DK48" s="26"/>
      <c r="DL48" s="26"/>
      <c r="DM48" s="26"/>
      <c r="DN48" s="26"/>
      <c r="DO48" s="26"/>
      <c r="DP48" s="26"/>
      <c r="DQ48" s="26"/>
      <c r="DR48" s="26"/>
      <c r="DS48" s="26"/>
      <c r="DT48" s="26"/>
      <c r="DU48" s="26"/>
      <c r="DV48" s="26"/>
      <c r="DW48" s="26"/>
      <c r="DX48" s="26"/>
      <c r="DY48" s="26"/>
      <c r="DZ48" s="26"/>
      <c r="EA48" s="26"/>
      <c r="EB48" s="26"/>
      <c r="EC48" s="26"/>
      <c r="ED48" s="26">
        <v>1</v>
      </c>
      <c r="EE48" s="26"/>
      <c r="EF48" s="26"/>
      <c r="EG48" s="26"/>
      <c r="EH48" s="26"/>
      <c r="EI48" s="26"/>
      <c r="EJ48" s="26">
        <v>5</v>
      </c>
      <c r="EK48" s="26"/>
      <c r="EL48" s="26"/>
      <c r="EM48" s="26"/>
      <c r="EN48" s="26"/>
      <c r="EO48" s="26"/>
      <c r="EP48" s="26"/>
      <c r="EQ48" s="26"/>
      <c r="ER48" s="26"/>
      <c r="ES48" s="26"/>
      <c r="ET48" s="26"/>
      <c r="EU48" s="26"/>
      <c r="EV48" s="26"/>
      <c r="EW48" s="26"/>
      <c r="EX48" s="26"/>
      <c r="EY48" s="26"/>
      <c r="EZ48" s="26"/>
      <c r="FA48" s="26"/>
      <c r="FB48" s="26"/>
      <c r="FC48" s="26"/>
      <c r="FD48" s="26"/>
      <c r="FE48" s="26"/>
      <c r="FF48" s="26"/>
      <c r="FG48" s="26"/>
      <c r="FH48" s="26"/>
      <c r="FI48" s="26"/>
      <c r="FJ48" s="26"/>
      <c r="FK48" s="26"/>
      <c r="FL48" s="26"/>
    </row>
    <row r="49" spans="2:168" customFormat="1" ht="14.4" x14ac:dyDescent="0.3">
      <c r="B49" s="40">
        <v>81</v>
      </c>
      <c r="C49" s="40" t="s">
        <v>573</v>
      </c>
      <c r="D49" s="10">
        <v>81</v>
      </c>
      <c r="E49" s="93">
        <f t="shared" si="8"/>
        <v>2</v>
      </c>
      <c r="F49" s="93">
        <f t="shared" si="9"/>
        <v>2</v>
      </c>
      <c r="G49" s="93">
        <f t="shared" si="10"/>
        <v>0</v>
      </c>
      <c r="H49" s="93">
        <f t="shared" si="11"/>
        <v>0</v>
      </c>
      <c r="I49" s="93">
        <f t="shared" si="12"/>
        <v>0</v>
      </c>
      <c r="J49" s="93">
        <f t="shared" si="13"/>
        <v>0</v>
      </c>
      <c r="K49" s="93">
        <f t="shared" si="14"/>
        <v>10</v>
      </c>
      <c r="L49" s="105">
        <f t="shared" si="15"/>
        <v>5</v>
      </c>
      <c r="M49" s="93"/>
      <c r="N49" s="93"/>
      <c r="O49" s="111"/>
      <c r="P49" s="26"/>
      <c r="Q49" s="26"/>
      <c r="R49" s="26"/>
      <c r="S49" s="26"/>
      <c r="T49" s="26"/>
      <c r="U49" s="26"/>
      <c r="V49" s="31"/>
      <c r="W49" s="32"/>
      <c r="X49" s="32"/>
      <c r="Y49" s="32"/>
      <c r="Z49" s="32"/>
      <c r="AA49" s="32"/>
      <c r="AB49" s="32"/>
      <c r="AC49" s="26"/>
      <c r="AD49" s="26"/>
      <c r="AE49" s="26"/>
      <c r="AF49" s="26"/>
      <c r="AG49" s="26"/>
      <c r="AH49" s="26"/>
      <c r="AI49" s="26"/>
      <c r="AJ49" s="32"/>
      <c r="AK49" s="32"/>
      <c r="AL49" s="32"/>
      <c r="AM49" s="32"/>
      <c r="AN49" s="32"/>
      <c r="AO49" s="32"/>
      <c r="AP49" s="32"/>
      <c r="AQ49" s="26"/>
      <c r="AR49" s="26"/>
      <c r="AS49" s="26"/>
      <c r="AT49" s="26"/>
      <c r="AU49" s="26"/>
      <c r="AV49" s="26"/>
      <c r="AW49" s="26"/>
      <c r="AX49" s="32"/>
      <c r="AY49" s="32"/>
      <c r="AZ49" s="32"/>
      <c r="BA49" s="32"/>
      <c r="BB49" s="32"/>
      <c r="BC49" s="32"/>
      <c r="BD49" s="32"/>
      <c r="BE49" s="26"/>
      <c r="BF49" s="26"/>
      <c r="BG49" s="26"/>
      <c r="BH49" s="26"/>
      <c r="BI49" s="26"/>
      <c r="BJ49" s="26"/>
      <c r="BK49" s="26"/>
      <c r="BL49" s="32"/>
      <c r="BM49" s="32"/>
      <c r="BN49" s="32"/>
      <c r="BO49" s="32"/>
      <c r="BP49" s="32"/>
      <c r="BQ49" s="32"/>
      <c r="BR49" s="32"/>
      <c r="BS49" s="26"/>
      <c r="BT49" s="26"/>
      <c r="BU49" s="26"/>
      <c r="BV49" s="26"/>
      <c r="BW49" s="26"/>
      <c r="BX49" s="26"/>
      <c r="BY49" s="26"/>
      <c r="BZ49" s="32"/>
      <c r="CA49" s="32"/>
      <c r="CB49" s="32"/>
      <c r="CC49" s="32"/>
      <c r="CD49" s="32"/>
      <c r="CE49" s="32"/>
      <c r="CF49" s="32"/>
      <c r="CG49" s="26"/>
      <c r="CH49" s="26"/>
      <c r="CI49" s="26"/>
      <c r="CJ49" s="26"/>
      <c r="CK49" s="26"/>
      <c r="CL49" s="26"/>
      <c r="CM49" s="26"/>
      <c r="CN49" s="32"/>
      <c r="CO49" s="32"/>
      <c r="CP49" s="32"/>
      <c r="CQ49" s="32"/>
      <c r="CR49" s="32"/>
      <c r="CS49" s="32"/>
      <c r="CT49" s="32"/>
      <c r="CU49" s="26"/>
      <c r="CV49" s="26"/>
      <c r="CW49" s="26"/>
      <c r="CX49" s="26"/>
      <c r="CY49" s="26"/>
      <c r="CZ49" s="26"/>
      <c r="DA49" s="26"/>
      <c r="DB49" s="26">
        <v>1</v>
      </c>
      <c r="DC49" s="26">
        <v>2</v>
      </c>
      <c r="DD49" s="26"/>
      <c r="DE49" s="26"/>
      <c r="DF49" s="26"/>
      <c r="DG49" s="26"/>
      <c r="DH49" s="26">
        <v>5</v>
      </c>
      <c r="DI49" s="26"/>
      <c r="DJ49" s="26"/>
      <c r="DK49" s="26"/>
      <c r="DL49" s="26"/>
      <c r="DM49" s="26"/>
      <c r="DN49" s="26"/>
      <c r="DO49" s="26"/>
      <c r="DP49" s="26"/>
      <c r="DQ49" s="26"/>
      <c r="DR49" s="26"/>
      <c r="DS49" s="26"/>
      <c r="DT49" s="26"/>
      <c r="DU49" s="26"/>
      <c r="DV49" s="26"/>
      <c r="DW49" s="26"/>
      <c r="DX49" s="26"/>
      <c r="DY49" s="26"/>
      <c r="DZ49" s="26"/>
      <c r="EA49" s="26"/>
      <c r="EB49" s="26"/>
      <c r="EC49" s="26"/>
      <c r="ED49" s="26">
        <v>1</v>
      </c>
      <c r="EE49" s="26"/>
      <c r="EF49" s="26"/>
      <c r="EG49" s="26"/>
      <c r="EH49" s="26"/>
      <c r="EI49" s="26"/>
      <c r="EJ49" s="26">
        <v>5</v>
      </c>
      <c r="EK49" s="26"/>
      <c r="EL49" s="26"/>
      <c r="EM49" s="26"/>
      <c r="EN49" s="26"/>
      <c r="EO49" s="26"/>
      <c r="EP49" s="26"/>
      <c r="EQ49" s="26"/>
      <c r="ER49" s="26"/>
      <c r="ES49" s="26"/>
      <c r="ET49" s="26"/>
      <c r="EU49" s="26"/>
      <c r="EV49" s="26"/>
      <c r="EW49" s="26"/>
      <c r="EX49" s="26"/>
      <c r="EY49" s="26"/>
      <c r="EZ49" s="26"/>
      <c r="FA49" s="26"/>
      <c r="FB49" s="26"/>
      <c r="FC49" s="26"/>
      <c r="FD49" s="26"/>
      <c r="FE49" s="26"/>
      <c r="FF49" s="26"/>
      <c r="FG49" s="26"/>
      <c r="FH49" s="26"/>
      <c r="FI49" s="26"/>
      <c r="FJ49" s="26"/>
      <c r="FK49" s="26"/>
      <c r="FL49" s="26"/>
    </row>
    <row r="50" spans="2:168" customFormat="1" ht="14.4" x14ac:dyDescent="0.3">
      <c r="B50" s="40">
        <v>82</v>
      </c>
      <c r="C50" s="40" t="s">
        <v>604</v>
      </c>
      <c r="D50" s="10">
        <v>82</v>
      </c>
      <c r="E50" s="93">
        <f t="shared" si="8"/>
        <v>2</v>
      </c>
      <c r="F50" s="93">
        <f t="shared" si="9"/>
        <v>2</v>
      </c>
      <c r="G50" s="93">
        <f t="shared" si="10"/>
        <v>0</v>
      </c>
      <c r="H50" s="93">
        <f t="shared" si="11"/>
        <v>0</v>
      </c>
      <c r="I50" s="93">
        <f t="shared" si="12"/>
        <v>0</v>
      </c>
      <c r="J50" s="93">
        <f t="shared" si="13"/>
        <v>0</v>
      </c>
      <c r="K50" s="93">
        <f t="shared" si="14"/>
        <v>10</v>
      </c>
      <c r="L50" s="105">
        <f t="shared" si="15"/>
        <v>5</v>
      </c>
      <c r="M50" s="93"/>
      <c r="N50" s="93"/>
      <c r="O50" s="111"/>
      <c r="P50" s="26"/>
      <c r="Q50" s="26"/>
      <c r="R50" s="26"/>
      <c r="S50" s="26"/>
      <c r="T50" s="26"/>
      <c r="U50" s="26"/>
      <c r="V50" s="31"/>
      <c r="W50" s="32"/>
      <c r="X50" s="32"/>
      <c r="Y50" s="32"/>
      <c r="Z50" s="32"/>
      <c r="AA50" s="32"/>
      <c r="AB50" s="32"/>
      <c r="AC50" s="26"/>
      <c r="AD50" s="26"/>
      <c r="AE50" s="26"/>
      <c r="AF50" s="26"/>
      <c r="AG50" s="26"/>
      <c r="AH50" s="26"/>
      <c r="AI50" s="26"/>
      <c r="AJ50" s="32"/>
      <c r="AK50" s="32"/>
      <c r="AL50" s="32"/>
      <c r="AM50" s="32"/>
      <c r="AN50" s="32"/>
      <c r="AO50" s="32"/>
      <c r="AP50" s="32"/>
      <c r="AQ50" s="26"/>
      <c r="AR50" s="26"/>
      <c r="AS50" s="26"/>
      <c r="AT50" s="26"/>
      <c r="AU50" s="26"/>
      <c r="AV50" s="26"/>
      <c r="AW50" s="26"/>
      <c r="AX50" s="32"/>
      <c r="AY50" s="32"/>
      <c r="AZ50" s="32"/>
      <c r="BA50" s="32"/>
      <c r="BB50" s="32"/>
      <c r="BC50" s="32"/>
      <c r="BD50" s="32"/>
      <c r="BE50" s="26"/>
      <c r="BF50" s="26"/>
      <c r="BG50" s="26"/>
      <c r="BH50" s="26"/>
      <c r="BI50" s="26"/>
      <c r="BJ50" s="26"/>
      <c r="BK50" s="26"/>
      <c r="BL50" s="32"/>
      <c r="BM50" s="32"/>
      <c r="BN50" s="32"/>
      <c r="BO50" s="32"/>
      <c r="BP50" s="32"/>
      <c r="BQ50" s="32"/>
      <c r="BR50" s="32"/>
      <c r="BS50" s="26"/>
      <c r="BT50" s="26"/>
      <c r="BU50" s="26"/>
      <c r="BV50" s="26"/>
      <c r="BW50" s="26"/>
      <c r="BX50" s="26"/>
      <c r="BY50" s="26"/>
      <c r="BZ50" s="32"/>
      <c r="CA50" s="32"/>
      <c r="CB50" s="32"/>
      <c r="CC50" s="32"/>
      <c r="CD50" s="32"/>
      <c r="CE50" s="32"/>
      <c r="CF50" s="32"/>
      <c r="CG50" s="26"/>
      <c r="CH50" s="26"/>
      <c r="CI50" s="26"/>
      <c r="CJ50" s="26"/>
      <c r="CK50" s="26"/>
      <c r="CL50" s="26"/>
      <c r="CM50" s="26"/>
      <c r="CN50" s="32"/>
      <c r="CO50" s="32"/>
      <c r="CP50" s="32"/>
      <c r="CQ50" s="32"/>
      <c r="CR50" s="32"/>
      <c r="CS50" s="32"/>
      <c r="CT50" s="32"/>
      <c r="CU50" s="26"/>
      <c r="CV50" s="26"/>
      <c r="CW50" s="26"/>
      <c r="CX50" s="26"/>
      <c r="CY50" s="26"/>
      <c r="CZ50" s="26"/>
      <c r="DA50" s="26"/>
      <c r="DB50" s="26">
        <v>1</v>
      </c>
      <c r="DC50" s="26">
        <v>2</v>
      </c>
      <c r="DD50" s="26"/>
      <c r="DE50" s="26"/>
      <c r="DF50" s="26"/>
      <c r="DG50" s="26"/>
      <c r="DH50" s="26">
        <v>5</v>
      </c>
      <c r="DI50" s="26"/>
      <c r="DJ50" s="26"/>
      <c r="DK50" s="26"/>
      <c r="DL50" s="26"/>
      <c r="DM50" s="26"/>
      <c r="DN50" s="26"/>
      <c r="DO50" s="26"/>
      <c r="DP50" s="26"/>
      <c r="DQ50" s="26"/>
      <c r="DR50" s="26"/>
      <c r="DS50" s="26"/>
      <c r="DT50" s="26"/>
      <c r="DU50" s="26"/>
      <c r="DV50" s="26"/>
      <c r="DW50" s="26"/>
      <c r="DX50" s="26"/>
      <c r="DY50" s="26"/>
      <c r="DZ50" s="26"/>
      <c r="EA50" s="26"/>
      <c r="EB50" s="26"/>
      <c r="EC50" s="26"/>
      <c r="ED50" s="26">
        <v>1</v>
      </c>
      <c r="EE50" s="26"/>
      <c r="EF50" s="26"/>
      <c r="EG50" s="26"/>
      <c r="EH50" s="26"/>
      <c r="EI50" s="26"/>
      <c r="EJ50" s="26">
        <v>5</v>
      </c>
      <c r="EK50" s="26"/>
      <c r="EL50" s="26"/>
      <c r="EM50" s="26"/>
      <c r="EN50" s="26"/>
      <c r="EO50" s="26"/>
      <c r="EP50" s="26"/>
      <c r="EQ50" s="26"/>
      <c r="ER50" s="26"/>
      <c r="ES50" s="26"/>
      <c r="ET50" s="26"/>
      <c r="EU50" s="26"/>
      <c r="EV50" s="26"/>
      <c r="EW50" s="26"/>
      <c r="EX50" s="26"/>
      <c r="EY50" s="26"/>
      <c r="EZ50" s="26"/>
      <c r="FA50" s="26"/>
      <c r="FB50" s="26"/>
      <c r="FC50" s="26"/>
      <c r="FD50" s="26"/>
      <c r="FE50" s="26"/>
      <c r="FF50" s="26"/>
      <c r="FG50" s="26"/>
      <c r="FH50" s="26"/>
      <c r="FI50" s="26"/>
      <c r="FJ50" s="26"/>
      <c r="FK50" s="26"/>
      <c r="FL50" s="26"/>
    </row>
    <row r="51" spans="2:168" customFormat="1" ht="14.4" x14ac:dyDescent="0.3">
      <c r="B51" s="40">
        <v>20</v>
      </c>
      <c r="C51" s="125" t="s">
        <v>300</v>
      </c>
      <c r="D51" s="13">
        <v>20</v>
      </c>
      <c r="E51" s="93">
        <f t="shared" si="8"/>
        <v>1</v>
      </c>
      <c r="F51" s="93">
        <f t="shared" si="9"/>
        <v>0</v>
      </c>
      <c r="G51" s="93">
        <f t="shared" si="10"/>
        <v>0</v>
      </c>
      <c r="H51" s="93">
        <f t="shared" si="11"/>
        <v>0</v>
      </c>
      <c r="I51" s="93">
        <f t="shared" si="12"/>
        <v>0</v>
      </c>
      <c r="J51" s="93">
        <f t="shared" si="13"/>
        <v>0</v>
      </c>
      <c r="K51" s="93">
        <f t="shared" si="14"/>
        <v>5</v>
      </c>
      <c r="L51" s="105">
        <f t="shared" si="15"/>
        <v>5</v>
      </c>
      <c r="M51" s="93" t="s">
        <v>103</v>
      </c>
      <c r="N51" s="93" t="s">
        <v>88</v>
      </c>
      <c r="O51" s="111">
        <v>3</v>
      </c>
      <c r="P51" s="4">
        <v>2</v>
      </c>
      <c r="Q51" s="4">
        <v>0</v>
      </c>
      <c r="R51" s="4"/>
      <c r="S51" s="4"/>
      <c r="T51" s="4"/>
      <c r="U51" s="4"/>
      <c r="V51" s="7"/>
      <c r="W51" s="8"/>
      <c r="X51" s="8"/>
      <c r="Y51" s="8"/>
      <c r="Z51" s="8"/>
      <c r="AA51" s="8"/>
      <c r="AB51" s="8"/>
      <c r="AC51" s="2"/>
      <c r="AD51" s="2"/>
      <c r="AE51" s="2"/>
      <c r="AF51" s="2"/>
      <c r="AG51" s="2"/>
      <c r="AH51" s="2"/>
      <c r="AI51" s="2"/>
      <c r="AJ51" s="8"/>
      <c r="AK51" s="8"/>
      <c r="AL51" s="8"/>
      <c r="AM51" s="8"/>
      <c r="AN51" s="8"/>
      <c r="AO51" s="8"/>
      <c r="AP51" s="8"/>
      <c r="AQ51" s="2"/>
      <c r="AR51" s="2"/>
      <c r="AS51" s="2"/>
      <c r="AT51" s="2"/>
      <c r="AU51" s="2"/>
      <c r="AV51" s="2"/>
      <c r="AW51" s="2"/>
      <c r="AX51" s="8"/>
      <c r="AY51" s="8"/>
      <c r="AZ51" s="8"/>
      <c r="BA51" s="8"/>
      <c r="BB51" s="8"/>
      <c r="BC51" s="8"/>
      <c r="BD51" s="8"/>
      <c r="BE51" s="2"/>
      <c r="BF51" s="2"/>
      <c r="BG51" s="2"/>
      <c r="BH51" s="2"/>
      <c r="BI51" s="2"/>
      <c r="BJ51" s="2"/>
      <c r="BK51" s="2"/>
      <c r="BL51" s="8"/>
      <c r="BM51" s="8"/>
      <c r="BN51" s="8"/>
      <c r="BO51" s="8"/>
      <c r="BP51" s="8"/>
      <c r="BQ51" s="8"/>
      <c r="BR51" s="8"/>
      <c r="BS51" s="2"/>
      <c r="BT51" s="2"/>
      <c r="BU51" s="2"/>
      <c r="BV51" s="2"/>
      <c r="BW51" s="2"/>
      <c r="BX51" s="2"/>
      <c r="BY51" s="2"/>
      <c r="BZ51" s="8"/>
      <c r="CA51" s="8"/>
      <c r="CB51" s="8"/>
      <c r="CC51" s="8"/>
      <c r="CD51" s="8"/>
      <c r="CE51" s="8"/>
      <c r="CF51" s="8"/>
      <c r="CG51" s="2"/>
      <c r="CH51" s="2"/>
      <c r="CI51" s="2"/>
      <c r="CJ51" s="2"/>
      <c r="CK51" s="2"/>
      <c r="CL51" s="2"/>
      <c r="CM51" s="2"/>
      <c r="CN51" s="8"/>
      <c r="CO51" s="8"/>
      <c r="CP51" s="8"/>
      <c r="CQ51" s="8"/>
      <c r="CR51" s="8"/>
      <c r="CS51" s="8"/>
      <c r="CT51" s="8"/>
      <c r="CU51" s="2"/>
      <c r="CV51" s="2"/>
      <c r="CW51" s="2"/>
      <c r="CX51" s="2"/>
      <c r="CY51" s="2"/>
      <c r="CZ51" s="2"/>
      <c r="DA51" s="2"/>
      <c r="DB51" s="2"/>
      <c r="DC51" s="2"/>
      <c r="DD51" s="2"/>
      <c r="DE51" s="2"/>
      <c r="DF51" s="2"/>
      <c r="DG51" s="2"/>
      <c r="DH51" s="2"/>
      <c r="DI51" s="2"/>
      <c r="DJ51" s="2"/>
      <c r="DK51" s="2"/>
      <c r="DL51" s="2"/>
      <c r="DM51" s="2"/>
      <c r="DN51" s="2"/>
      <c r="DO51" s="2"/>
      <c r="DP51" s="2">
        <v>1</v>
      </c>
      <c r="DQ51" s="2"/>
      <c r="DR51" s="2"/>
      <c r="DS51" s="2"/>
      <c r="DT51" s="2"/>
      <c r="DU51" s="2"/>
      <c r="DV51" s="2">
        <v>5</v>
      </c>
      <c r="DW51" s="2"/>
      <c r="DX51" s="2"/>
      <c r="DY51" s="2"/>
      <c r="DZ51" s="2"/>
      <c r="EA51" s="2"/>
      <c r="EB51" s="2"/>
      <c r="EC51" s="2"/>
      <c r="ED51" s="2"/>
      <c r="EE51" s="2"/>
      <c r="EF51" s="2"/>
      <c r="EG51" s="2"/>
      <c r="EH51" s="2"/>
      <c r="EI51" s="2"/>
      <c r="EJ51" s="2"/>
      <c r="EK51" s="2"/>
      <c r="EL51" s="2"/>
      <c r="EM51" s="2"/>
      <c r="EN51" s="2"/>
      <c r="EO51" s="2"/>
      <c r="EP51" s="2"/>
      <c r="EQ51" s="2"/>
      <c r="ER51" s="2"/>
      <c r="ES51" s="2"/>
      <c r="ET51" s="2"/>
      <c r="EU51" s="2"/>
      <c r="EV51" s="2"/>
      <c r="EW51" s="2"/>
      <c r="EX51" s="2"/>
      <c r="EY51" s="2"/>
      <c r="EZ51" s="2"/>
      <c r="FA51" s="2"/>
      <c r="FB51" s="2"/>
      <c r="FC51" s="2"/>
      <c r="FD51" s="2"/>
      <c r="FE51" s="2"/>
      <c r="FF51" s="2"/>
      <c r="FG51" s="2"/>
      <c r="FH51" s="2"/>
      <c r="FI51" s="2"/>
      <c r="FJ51" s="2"/>
      <c r="FK51" s="2"/>
      <c r="FL51" s="2"/>
    </row>
    <row r="52" spans="2:168" ht="14.4" x14ac:dyDescent="0.3">
      <c r="B52" s="40">
        <v>44</v>
      </c>
      <c r="C52" s="125" t="s">
        <v>236</v>
      </c>
      <c r="D52" s="10">
        <v>44</v>
      </c>
      <c r="E52" s="93">
        <f t="shared" si="8"/>
        <v>1</v>
      </c>
      <c r="F52" s="93">
        <f t="shared" si="9"/>
        <v>0</v>
      </c>
      <c r="G52" s="93">
        <f t="shared" si="10"/>
        <v>0</v>
      </c>
      <c r="H52" s="93">
        <f t="shared" si="11"/>
        <v>0</v>
      </c>
      <c r="I52" s="93">
        <f t="shared" si="12"/>
        <v>0</v>
      </c>
      <c r="J52" s="93">
        <f t="shared" si="13"/>
        <v>0</v>
      </c>
      <c r="K52" s="93">
        <f t="shared" si="14"/>
        <v>5</v>
      </c>
      <c r="L52" s="105">
        <f t="shared" si="15"/>
        <v>5</v>
      </c>
      <c r="M52" s="93" t="s">
        <v>351</v>
      </c>
      <c r="N52" s="93" t="s">
        <v>352</v>
      </c>
      <c r="O52" s="111">
        <v>6</v>
      </c>
      <c r="P52" s="3"/>
      <c r="Q52" s="3"/>
      <c r="R52" s="3"/>
      <c r="S52" s="3"/>
      <c r="T52" s="3"/>
      <c r="U52" s="3"/>
      <c r="V52" s="7">
        <v>1</v>
      </c>
      <c r="W52" s="8">
        <v>0</v>
      </c>
      <c r="X52" s="8">
        <v>0</v>
      </c>
      <c r="Y52" s="8">
        <v>0</v>
      </c>
      <c r="Z52" s="8">
        <v>0</v>
      </c>
      <c r="AA52" s="8">
        <v>0</v>
      </c>
      <c r="AB52" s="8">
        <v>5</v>
      </c>
      <c r="AC52" s="2"/>
      <c r="AD52" s="2"/>
      <c r="AE52" s="5"/>
      <c r="AF52" s="2"/>
      <c r="AG52" s="2"/>
      <c r="AH52" s="2"/>
      <c r="AI52" s="2"/>
      <c r="AJ52" s="9"/>
      <c r="AK52" s="8"/>
      <c r="AL52" s="8"/>
      <c r="AM52" s="8"/>
      <c r="AN52" s="8"/>
      <c r="AO52" s="8"/>
      <c r="AP52" s="8"/>
      <c r="AQ52" s="2"/>
      <c r="AR52" s="2"/>
      <c r="AS52" s="2"/>
      <c r="AT52" s="2"/>
      <c r="AU52" s="2"/>
      <c r="AV52" s="2"/>
      <c r="AW52" s="2"/>
      <c r="AX52" s="8"/>
      <c r="AY52" s="8"/>
      <c r="AZ52" s="8"/>
      <c r="BA52" s="8"/>
      <c r="BB52" s="8"/>
      <c r="BC52" s="8"/>
      <c r="BD52" s="8"/>
      <c r="BE52" s="2"/>
      <c r="BF52" s="2"/>
      <c r="BG52" s="2"/>
      <c r="BH52" s="2"/>
      <c r="BI52" s="2"/>
      <c r="BJ52" s="2"/>
      <c r="BK52" s="2"/>
      <c r="BL52" s="8"/>
      <c r="BM52" s="8"/>
      <c r="BN52" s="8"/>
      <c r="BO52" s="8"/>
      <c r="BP52" s="8"/>
      <c r="BQ52" s="8"/>
      <c r="BR52" s="8"/>
      <c r="BS52" s="2"/>
      <c r="BT52" s="2"/>
      <c r="BU52" s="2"/>
      <c r="BV52" s="2"/>
      <c r="BW52" s="2"/>
      <c r="BX52" s="2"/>
      <c r="BY52" s="2"/>
      <c r="BZ52" s="8"/>
      <c r="CA52" s="8"/>
      <c r="CB52" s="8"/>
      <c r="CC52" s="8"/>
      <c r="CD52" s="8"/>
      <c r="CE52" s="8"/>
      <c r="CF52" s="8"/>
      <c r="CG52" s="2"/>
      <c r="CH52" s="2"/>
      <c r="CI52" s="2"/>
      <c r="CJ52" s="2"/>
      <c r="CK52" s="2"/>
      <c r="CL52" s="2"/>
      <c r="CM52" s="2"/>
      <c r="CN52" s="8"/>
      <c r="CO52" s="8"/>
      <c r="CP52" s="8"/>
      <c r="CQ52" s="8"/>
      <c r="CR52" s="8"/>
      <c r="CS52" s="8"/>
      <c r="CT52" s="8"/>
      <c r="CU52" s="2"/>
      <c r="CV52" s="2"/>
      <c r="CW52" s="2"/>
      <c r="CX52" s="2"/>
      <c r="CY52" s="2"/>
      <c r="CZ52" s="2"/>
      <c r="DA52" s="2"/>
      <c r="DB52" s="2"/>
      <c r="DC52" s="2"/>
      <c r="DD52" s="2"/>
      <c r="DE52" s="2"/>
      <c r="DF52" s="2"/>
      <c r="DG52" s="2"/>
      <c r="DH52" s="2"/>
      <c r="DI52" s="2"/>
      <c r="DJ52" s="2"/>
      <c r="DK52" s="2"/>
      <c r="DL52" s="2"/>
      <c r="DM52" s="2"/>
      <c r="DN52" s="2"/>
      <c r="DO52" s="2"/>
      <c r="DP52" s="2"/>
      <c r="DQ52" s="2"/>
      <c r="DR52" s="2"/>
      <c r="DS52" s="2"/>
      <c r="DT52" s="2"/>
      <c r="DU52" s="2"/>
      <c r="DV52" s="2"/>
      <c r="DW52" s="2"/>
      <c r="DX52" s="2"/>
      <c r="DY52" s="2"/>
      <c r="DZ52" s="2"/>
      <c r="EA52" s="2"/>
      <c r="EB52" s="2"/>
      <c r="EC52" s="2"/>
      <c r="ED52" s="2"/>
      <c r="EE52" s="2"/>
      <c r="EF52" s="2"/>
      <c r="EG52" s="2"/>
      <c r="EH52" s="2"/>
      <c r="EI52" s="2"/>
      <c r="EJ52" s="2"/>
      <c r="EK52" s="2"/>
      <c r="EL52" s="2"/>
      <c r="EM52" s="2"/>
      <c r="EN52" s="2"/>
      <c r="EO52" s="2"/>
      <c r="EP52" s="2"/>
      <c r="EQ52" s="2"/>
      <c r="ER52" s="2"/>
      <c r="ES52" s="2"/>
      <c r="ET52" s="2"/>
      <c r="EU52" s="2"/>
      <c r="EV52" s="2"/>
      <c r="EW52" s="2"/>
      <c r="EX52" s="2"/>
      <c r="EY52" s="2"/>
      <c r="EZ52" s="2"/>
      <c r="FA52" s="2"/>
      <c r="FB52" s="2"/>
      <c r="FC52" s="2"/>
      <c r="FD52" s="2"/>
      <c r="FE52" s="2"/>
      <c r="FF52" s="2"/>
      <c r="FG52" s="2"/>
      <c r="FH52" s="2"/>
      <c r="FI52" s="2"/>
      <c r="FJ52" s="2"/>
      <c r="FK52" s="2"/>
      <c r="FL52" s="2"/>
    </row>
    <row r="53" spans="2:168" customFormat="1" ht="14.4" x14ac:dyDescent="0.3">
      <c r="B53" s="40">
        <v>57</v>
      </c>
      <c r="C53" s="125" t="s">
        <v>341</v>
      </c>
      <c r="D53" s="10">
        <v>57</v>
      </c>
      <c r="E53" s="93">
        <f t="shared" si="8"/>
        <v>1</v>
      </c>
      <c r="F53" s="93">
        <f t="shared" si="9"/>
        <v>2</v>
      </c>
      <c r="G53" s="93">
        <f t="shared" si="10"/>
        <v>2</v>
      </c>
      <c r="H53" s="93">
        <f t="shared" si="11"/>
        <v>0</v>
      </c>
      <c r="I53" s="93">
        <f t="shared" si="12"/>
        <v>0</v>
      </c>
      <c r="J53" s="93">
        <f t="shared" si="13"/>
        <v>0</v>
      </c>
      <c r="K53" s="93">
        <f t="shared" si="14"/>
        <v>5</v>
      </c>
      <c r="L53" s="105">
        <f t="shared" si="15"/>
        <v>5</v>
      </c>
      <c r="M53" s="93" t="s">
        <v>81</v>
      </c>
      <c r="N53" s="93" t="s">
        <v>88</v>
      </c>
      <c r="O53" s="111"/>
      <c r="P53" s="26"/>
      <c r="Q53" s="26"/>
      <c r="R53" s="26"/>
      <c r="S53" s="26"/>
      <c r="T53" s="26"/>
      <c r="U53" s="26"/>
      <c r="V53" s="31"/>
      <c r="W53" s="32"/>
      <c r="X53" s="32"/>
      <c r="Y53" s="32"/>
      <c r="Z53" s="32"/>
      <c r="AA53" s="32"/>
      <c r="AB53" s="32"/>
      <c r="AC53" s="26"/>
      <c r="AD53" s="26"/>
      <c r="AE53" s="26"/>
      <c r="AF53" s="26"/>
      <c r="AG53" s="26"/>
      <c r="AH53" s="26"/>
      <c r="AI53" s="26"/>
      <c r="AJ53" s="32"/>
      <c r="AK53" s="32"/>
      <c r="AL53" s="32"/>
      <c r="AM53" s="32"/>
      <c r="AN53" s="32"/>
      <c r="AO53" s="32"/>
      <c r="AP53" s="32"/>
      <c r="AQ53" s="26"/>
      <c r="AR53" s="26"/>
      <c r="AS53" s="26"/>
      <c r="AT53" s="26"/>
      <c r="AU53" s="26"/>
      <c r="AV53" s="26"/>
      <c r="AW53" s="26"/>
      <c r="AX53" s="8"/>
      <c r="AY53" s="8"/>
      <c r="AZ53" s="8"/>
      <c r="BA53" s="8"/>
      <c r="BB53" s="8"/>
      <c r="BC53" s="8"/>
      <c r="BD53" s="8"/>
      <c r="BE53" s="26"/>
      <c r="BF53" s="26"/>
      <c r="BG53" s="26"/>
      <c r="BH53" s="26"/>
      <c r="BI53" s="26"/>
      <c r="BJ53" s="26"/>
      <c r="BK53" s="26"/>
      <c r="BL53" s="32"/>
      <c r="BM53" s="32"/>
      <c r="BN53" s="32"/>
      <c r="BO53" s="32"/>
      <c r="BP53" s="32"/>
      <c r="BQ53" s="32"/>
      <c r="BR53" s="32"/>
      <c r="BS53" s="26"/>
      <c r="BT53" s="26"/>
      <c r="BU53" s="26"/>
      <c r="BV53" s="26"/>
      <c r="BW53" s="26"/>
      <c r="BX53" s="26"/>
      <c r="BY53" s="26"/>
      <c r="BZ53" s="32"/>
      <c r="CA53" s="32"/>
      <c r="CB53" s="32"/>
      <c r="CC53" s="32"/>
      <c r="CD53" s="32"/>
      <c r="CE53" s="32"/>
      <c r="CF53" s="32"/>
      <c r="CG53" s="26"/>
      <c r="CH53" s="26"/>
      <c r="CI53" s="26"/>
      <c r="CJ53" s="26"/>
      <c r="CK53" s="26"/>
      <c r="CL53" s="26"/>
      <c r="CM53" s="26"/>
      <c r="CN53" s="32"/>
      <c r="CO53" s="32"/>
      <c r="CP53" s="32"/>
      <c r="CQ53" s="32"/>
      <c r="CR53" s="32"/>
      <c r="CS53" s="32"/>
      <c r="CT53" s="32"/>
      <c r="CU53" s="26">
        <v>1</v>
      </c>
      <c r="CV53" s="26">
        <v>2</v>
      </c>
      <c r="CW53" s="26">
        <v>2</v>
      </c>
      <c r="CX53" s="26"/>
      <c r="CY53" s="26"/>
      <c r="CZ53" s="26"/>
      <c r="DA53" s="26">
        <v>5</v>
      </c>
      <c r="DB53" s="26"/>
      <c r="DC53" s="26"/>
      <c r="DD53" s="26"/>
      <c r="DE53" s="26"/>
      <c r="DF53" s="26"/>
      <c r="DG53" s="26"/>
      <c r="DH53" s="26"/>
      <c r="DI53" s="26"/>
      <c r="DJ53" s="26"/>
      <c r="DK53" s="26"/>
      <c r="DL53" s="26"/>
      <c r="DM53" s="26"/>
      <c r="DN53" s="26"/>
      <c r="DO53" s="26"/>
      <c r="DP53" s="26"/>
      <c r="DQ53" s="26"/>
      <c r="DR53" s="26"/>
      <c r="DS53" s="26"/>
      <c r="DT53" s="26"/>
      <c r="DU53" s="26"/>
      <c r="DV53" s="26"/>
      <c r="DW53" s="26"/>
      <c r="DX53" s="26"/>
      <c r="DY53" s="26"/>
      <c r="DZ53" s="26"/>
      <c r="EA53" s="26"/>
      <c r="EB53" s="26"/>
      <c r="EC53" s="26"/>
      <c r="ED53" s="26"/>
      <c r="EE53" s="26"/>
      <c r="EF53" s="26"/>
      <c r="EG53" s="26"/>
      <c r="EH53" s="26"/>
      <c r="EI53" s="26"/>
      <c r="EJ53" s="26"/>
      <c r="EK53" s="26"/>
      <c r="EL53" s="26"/>
      <c r="EM53" s="26"/>
      <c r="EN53" s="26"/>
      <c r="EO53" s="26"/>
      <c r="EP53" s="26"/>
      <c r="EQ53" s="26"/>
      <c r="ER53" s="26"/>
      <c r="ES53" s="26"/>
      <c r="ET53" s="26"/>
      <c r="EU53" s="26"/>
      <c r="EV53" s="26"/>
      <c r="EW53" s="26"/>
      <c r="EX53" s="26"/>
      <c r="EY53" s="26"/>
      <c r="EZ53" s="26"/>
      <c r="FA53" s="26"/>
      <c r="FB53" s="26"/>
      <c r="FC53" s="26"/>
      <c r="FD53" s="26"/>
      <c r="FE53" s="26"/>
      <c r="FF53" s="26"/>
      <c r="FG53" s="26"/>
      <c r="FH53" s="26"/>
      <c r="FI53" s="26"/>
      <c r="FJ53" s="26"/>
      <c r="FK53" s="26"/>
      <c r="FL53" s="26"/>
    </row>
    <row r="54" spans="2:168" customFormat="1" ht="14.4" x14ac:dyDescent="0.3">
      <c r="B54" s="40">
        <v>62</v>
      </c>
      <c r="C54" s="37" t="s">
        <v>397</v>
      </c>
      <c r="D54" s="10">
        <v>62</v>
      </c>
      <c r="E54" s="93">
        <f t="shared" si="8"/>
        <v>1</v>
      </c>
      <c r="F54" s="93">
        <f t="shared" si="9"/>
        <v>0</v>
      </c>
      <c r="G54" s="93">
        <f t="shared" si="10"/>
        <v>0</v>
      </c>
      <c r="H54" s="93">
        <f t="shared" si="11"/>
        <v>0</v>
      </c>
      <c r="I54" s="93">
        <f t="shared" si="12"/>
        <v>0</v>
      </c>
      <c r="J54" s="93">
        <f t="shared" si="13"/>
        <v>0</v>
      </c>
      <c r="K54" s="93">
        <f t="shared" si="14"/>
        <v>5</v>
      </c>
      <c r="L54" s="105">
        <f t="shared" si="15"/>
        <v>5</v>
      </c>
      <c r="M54" s="93"/>
      <c r="N54" s="93"/>
      <c r="O54" s="111"/>
      <c r="P54" s="26"/>
      <c r="Q54" s="26"/>
      <c r="R54" s="26"/>
      <c r="S54" s="26"/>
      <c r="T54" s="26"/>
      <c r="U54" s="26"/>
      <c r="V54" s="31"/>
      <c r="W54" s="32"/>
      <c r="X54" s="32"/>
      <c r="Y54" s="32"/>
      <c r="Z54" s="32"/>
      <c r="AA54" s="32"/>
      <c r="AB54" s="32"/>
      <c r="AC54" s="26"/>
      <c r="AD54" s="26"/>
      <c r="AE54" s="26"/>
      <c r="AF54" s="26"/>
      <c r="AG54" s="26"/>
      <c r="AH54" s="26"/>
      <c r="AI54" s="26"/>
      <c r="AJ54" s="32"/>
      <c r="AK54" s="32"/>
      <c r="AL54" s="32"/>
      <c r="AM54" s="32"/>
      <c r="AN54" s="32"/>
      <c r="AO54" s="32"/>
      <c r="AP54" s="32"/>
      <c r="AQ54" s="26"/>
      <c r="AR54" s="26"/>
      <c r="AS54" s="26"/>
      <c r="AT54" s="26"/>
      <c r="AU54" s="26"/>
      <c r="AV54" s="26"/>
      <c r="AW54" s="26"/>
      <c r="AX54" s="32"/>
      <c r="AY54" s="32"/>
      <c r="AZ54" s="32"/>
      <c r="BA54" s="32"/>
      <c r="BB54" s="32"/>
      <c r="BC54" s="32"/>
      <c r="BD54" s="32"/>
      <c r="BE54" s="26"/>
      <c r="BF54" s="26"/>
      <c r="BG54" s="26"/>
      <c r="BH54" s="26"/>
      <c r="BI54" s="26"/>
      <c r="BJ54" s="26"/>
      <c r="BK54" s="26"/>
      <c r="BL54" s="32">
        <v>1</v>
      </c>
      <c r="BM54" s="32"/>
      <c r="BN54" s="32"/>
      <c r="BO54" s="32"/>
      <c r="BP54" s="32"/>
      <c r="BQ54" s="32"/>
      <c r="BR54" s="32">
        <v>5</v>
      </c>
      <c r="BS54" s="26"/>
      <c r="BT54" s="26"/>
      <c r="BU54" s="26"/>
      <c r="BV54" s="26"/>
      <c r="BW54" s="26"/>
      <c r="BX54" s="26"/>
      <c r="BY54" s="26"/>
      <c r="BZ54" s="32"/>
      <c r="CA54" s="32"/>
      <c r="CB54" s="32"/>
      <c r="CC54" s="32"/>
      <c r="CD54" s="32"/>
      <c r="CE54" s="32"/>
      <c r="CF54" s="32"/>
      <c r="CG54" s="26"/>
      <c r="CH54" s="26"/>
      <c r="CI54" s="26"/>
      <c r="CJ54" s="26"/>
      <c r="CK54" s="26"/>
      <c r="CL54" s="26"/>
      <c r="CM54" s="26"/>
      <c r="CN54" s="32"/>
      <c r="CO54" s="32"/>
      <c r="CP54" s="32"/>
      <c r="CQ54" s="32"/>
      <c r="CR54" s="32"/>
      <c r="CS54" s="32"/>
      <c r="CT54" s="32"/>
      <c r="CU54" s="26"/>
      <c r="CV54" s="26"/>
      <c r="CW54" s="26"/>
      <c r="CX54" s="26"/>
      <c r="CY54" s="26"/>
      <c r="CZ54" s="26"/>
      <c r="DA54" s="26"/>
      <c r="DB54" s="26"/>
      <c r="DC54" s="26"/>
      <c r="DD54" s="26"/>
      <c r="DE54" s="26"/>
      <c r="DF54" s="26"/>
      <c r="DG54" s="26"/>
      <c r="DH54" s="26"/>
      <c r="DI54" s="26"/>
      <c r="DJ54" s="26"/>
      <c r="DK54" s="26"/>
      <c r="DL54" s="26"/>
      <c r="DM54" s="26"/>
      <c r="DN54" s="26"/>
      <c r="DO54" s="26"/>
      <c r="DP54" s="26"/>
      <c r="DQ54" s="26"/>
      <c r="DR54" s="26"/>
      <c r="DS54" s="26"/>
      <c r="DT54" s="26"/>
      <c r="DU54" s="26"/>
      <c r="DV54" s="26"/>
      <c r="DW54" s="26"/>
      <c r="DX54" s="26"/>
      <c r="DY54" s="26"/>
      <c r="DZ54" s="26"/>
      <c r="EA54" s="26"/>
      <c r="EB54" s="26"/>
      <c r="EC54" s="26"/>
      <c r="ED54" s="26"/>
      <c r="EE54" s="26"/>
      <c r="EF54" s="26"/>
      <c r="EG54" s="26"/>
      <c r="EH54" s="26"/>
      <c r="EI54" s="26"/>
      <c r="EJ54" s="26"/>
      <c r="EK54" s="26"/>
      <c r="EL54" s="26"/>
      <c r="EM54" s="26"/>
      <c r="EN54" s="26"/>
      <c r="EO54" s="26"/>
      <c r="EP54" s="26"/>
      <c r="EQ54" s="26"/>
      <c r="ER54" s="26"/>
      <c r="ES54" s="26"/>
      <c r="ET54" s="26"/>
      <c r="EU54" s="26"/>
      <c r="EV54" s="26"/>
      <c r="EW54" s="26"/>
      <c r="EX54" s="26"/>
      <c r="EY54" s="26"/>
      <c r="EZ54" s="26"/>
      <c r="FA54" s="26"/>
      <c r="FB54" s="26"/>
      <c r="FC54" s="26"/>
      <c r="FD54" s="26"/>
      <c r="FE54" s="26"/>
      <c r="FF54" s="26"/>
      <c r="FG54" s="26"/>
      <c r="FH54" s="26"/>
      <c r="FI54" s="26"/>
      <c r="FJ54" s="26"/>
      <c r="FK54" s="26"/>
      <c r="FL54" s="26"/>
    </row>
    <row r="55" spans="2:168" customFormat="1" ht="14.4" x14ac:dyDescent="0.3">
      <c r="B55" s="40">
        <v>63</v>
      </c>
      <c r="C55" s="150" t="s">
        <v>398</v>
      </c>
      <c r="D55" s="10">
        <v>63</v>
      </c>
      <c r="E55" s="93">
        <f t="shared" si="8"/>
        <v>1</v>
      </c>
      <c r="F55" s="93">
        <f t="shared" si="9"/>
        <v>2</v>
      </c>
      <c r="G55" s="93">
        <f t="shared" si="10"/>
        <v>2</v>
      </c>
      <c r="H55" s="93">
        <f t="shared" si="11"/>
        <v>0</v>
      </c>
      <c r="I55" s="93">
        <f t="shared" si="12"/>
        <v>0</v>
      </c>
      <c r="J55" s="93">
        <f t="shared" si="13"/>
        <v>0</v>
      </c>
      <c r="K55" s="93">
        <f t="shared" si="14"/>
        <v>5</v>
      </c>
      <c r="L55" s="105">
        <f t="shared" si="15"/>
        <v>5</v>
      </c>
      <c r="M55" s="93"/>
      <c r="N55" s="93"/>
      <c r="O55" s="111"/>
      <c r="P55" s="26"/>
      <c r="Q55" s="26"/>
      <c r="R55" s="26"/>
      <c r="S55" s="26"/>
      <c r="T55" s="26"/>
      <c r="U55" s="26"/>
      <c r="V55" s="31"/>
      <c r="W55" s="32"/>
      <c r="X55" s="32"/>
      <c r="Y55" s="32"/>
      <c r="Z55" s="32"/>
      <c r="AA55" s="32"/>
      <c r="AB55" s="32"/>
      <c r="AC55" s="26"/>
      <c r="AD55" s="26"/>
      <c r="AE55" s="26"/>
      <c r="AF55" s="26"/>
      <c r="AG55" s="26"/>
      <c r="AH55" s="26"/>
      <c r="AI55" s="26"/>
      <c r="AJ55" s="32"/>
      <c r="AK55" s="32"/>
      <c r="AL55" s="32"/>
      <c r="AM55" s="32"/>
      <c r="AN55" s="32"/>
      <c r="AO55" s="32"/>
      <c r="AP55" s="32"/>
      <c r="AQ55" s="26"/>
      <c r="AR55" s="26"/>
      <c r="AS55" s="26"/>
      <c r="AT55" s="26"/>
      <c r="AU55" s="26"/>
      <c r="AV55" s="26"/>
      <c r="AW55" s="26"/>
      <c r="AX55" s="32"/>
      <c r="AY55" s="32"/>
      <c r="AZ55" s="32"/>
      <c r="BA55" s="32"/>
      <c r="BB55" s="32"/>
      <c r="BC55" s="32"/>
      <c r="BD55" s="32"/>
      <c r="BE55" s="26"/>
      <c r="BF55" s="26"/>
      <c r="BG55" s="26"/>
      <c r="BH55" s="26"/>
      <c r="BI55" s="26"/>
      <c r="BJ55" s="26"/>
      <c r="BK55" s="26"/>
      <c r="BL55" s="32">
        <v>1</v>
      </c>
      <c r="BM55" s="32">
        <v>2</v>
      </c>
      <c r="BN55" s="32">
        <v>2</v>
      </c>
      <c r="BO55" s="32"/>
      <c r="BP55" s="32"/>
      <c r="BQ55" s="32"/>
      <c r="BR55" s="32">
        <v>5</v>
      </c>
      <c r="BS55" s="26"/>
      <c r="BT55" s="26"/>
      <c r="BU55" s="26"/>
      <c r="BV55" s="26"/>
      <c r="BW55" s="26"/>
      <c r="BX55" s="26"/>
      <c r="BY55" s="26"/>
      <c r="BZ55" s="32"/>
      <c r="CA55" s="32"/>
      <c r="CB55" s="32"/>
      <c r="CC55" s="32"/>
      <c r="CD55" s="32"/>
      <c r="CE55" s="32"/>
      <c r="CF55" s="32"/>
      <c r="CG55" s="26"/>
      <c r="CH55" s="26"/>
      <c r="CI55" s="26"/>
      <c r="CJ55" s="26"/>
      <c r="CK55" s="26"/>
      <c r="CL55" s="26"/>
      <c r="CM55" s="26"/>
      <c r="CN55" s="32"/>
      <c r="CO55" s="32"/>
      <c r="CP55" s="32"/>
      <c r="CQ55" s="32"/>
      <c r="CR55" s="32"/>
      <c r="CS55" s="32"/>
      <c r="CT55" s="32"/>
      <c r="CU55" s="26"/>
      <c r="CV55" s="26"/>
      <c r="CW55" s="26"/>
      <c r="CX55" s="26"/>
      <c r="CY55" s="26"/>
      <c r="CZ55" s="26"/>
      <c r="DA55" s="26"/>
      <c r="DB55" s="26"/>
      <c r="DC55" s="26"/>
      <c r="DD55" s="26"/>
      <c r="DE55" s="26"/>
      <c r="DF55" s="26"/>
      <c r="DG55" s="26"/>
      <c r="DH55" s="26"/>
      <c r="DI55" s="26"/>
      <c r="DJ55" s="26"/>
      <c r="DK55" s="26"/>
      <c r="DL55" s="26"/>
      <c r="DM55" s="26"/>
      <c r="DN55" s="26"/>
      <c r="DO55" s="26"/>
      <c r="DP55" s="26"/>
      <c r="DQ55" s="26"/>
      <c r="DR55" s="26"/>
      <c r="DS55" s="26"/>
      <c r="DT55" s="26"/>
      <c r="DU55" s="26"/>
      <c r="DV55" s="26"/>
      <c r="DW55" s="26"/>
      <c r="DX55" s="26"/>
      <c r="DY55" s="26"/>
      <c r="DZ55" s="26"/>
      <c r="EA55" s="26"/>
      <c r="EB55" s="26"/>
      <c r="EC55" s="26"/>
      <c r="ED55" s="26"/>
      <c r="EE55" s="26"/>
      <c r="EF55" s="26"/>
      <c r="EG55" s="26"/>
      <c r="EH55" s="26"/>
      <c r="EI55" s="26"/>
      <c r="EJ55" s="26"/>
      <c r="EK55" s="26"/>
      <c r="EL55" s="26"/>
      <c r="EM55" s="26"/>
      <c r="EN55" s="26"/>
      <c r="EO55" s="26"/>
      <c r="EP55" s="26"/>
      <c r="EQ55" s="26"/>
      <c r="ER55" s="26"/>
      <c r="ES55" s="26"/>
      <c r="ET55" s="26"/>
      <c r="EU55" s="26"/>
      <c r="EV55" s="26"/>
      <c r="EW55" s="26"/>
      <c r="EX55" s="26"/>
      <c r="EY55" s="26"/>
      <c r="EZ55" s="26"/>
      <c r="FA55" s="26"/>
      <c r="FB55" s="26"/>
      <c r="FC55" s="26"/>
      <c r="FD55" s="26"/>
      <c r="FE55" s="26"/>
      <c r="FF55" s="26"/>
      <c r="FG55" s="26"/>
      <c r="FH55" s="26"/>
      <c r="FI55" s="26"/>
      <c r="FJ55" s="26"/>
      <c r="FK55" s="26"/>
      <c r="FL55" s="26"/>
    </row>
    <row r="56" spans="2:168" customFormat="1" ht="14.4" x14ac:dyDescent="0.3">
      <c r="B56" s="40">
        <v>65</v>
      </c>
      <c r="C56" s="37" t="s">
        <v>420</v>
      </c>
      <c r="D56" s="10">
        <v>65</v>
      </c>
      <c r="E56" s="93">
        <f t="shared" si="8"/>
        <v>1</v>
      </c>
      <c r="F56" s="93">
        <f t="shared" si="9"/>
        <v>2</v>
      </c>
      <c r="G56" s="93">
        <f t="shared" si="10"/>
        <v>1</v>
      </c>
      <c r="H56" s="93">
        <f t="shared" si="11"/>
        <v>1</v>
      </c>
      <c r="I56" s="93">
        <f t="shared" si="12"/>
        <v>0</v>
      </c>
      <c r="J56" s="93">
        <f t="shared" si="13"/>
        <v>0</v>
      </c>
      <c r="K56" s="93">
        <f t="shared" si="14"/>
        <v>5</v>
      </c>
      <c r="L56" s="105">
        <f t="shared" si="15"/>
        <v>5</v>
      </c>
      <c r="M56" s="93"/>
      <c r="N56" s="93"/>
      <c r="O56" s="111"/>
      <c r="P56" s="26"/>
      <c r="Q56" s="26"/>
      <c r="R56" s="26"/>
      <c r="S56" s="26"/>
      <c r="T56" s="26"/>
      <c r="U56" s="26"/>
      <c r="V56" s="31"/>
      <c r="W56" s="32"/>
      <c r="X56" s="32"/>
      <c r="Y56" s="32"/>
      <c r="Z56" s="32"/>
      <c r="AA56" s="32"/>
      <c r="AB56" s="32"/>
      <c r="AC56" s="26"/>
      <c r="AD56" s="26"/>
      <c r="AE56" s="26"/>
      <c r="AF56" s="26"/>
      <c r="AG56" s="26"/>
      <c r="AH56" s="26"/>
      <c r="AI56" s="26"/>
      <c r="AJ56" s="32"/>
      <c r="AK56" s="32"/>
      <c r="AL56" s="32"/>
      <c r="AM56" s="32"/>
      <c r="AN56" s="32"/>
      <c r="AO56" s="32"/>
      <c r="AP56" s="32"/>
      <c r="AQ56" s="26"/>
      <c r="AR56" s="26"/>
      <c r="AS56" s="26"/>
      <c r="AT56" s="26"/>
      <c r="AU56" s="26"/>
      <c r="AV56" s="26"/>
      <c r="AW56" s="26"/>
      <c r="AX56" s="32"/>
      <c r="AY56" s="32"/>
      <c r="AZ56" s="32"/>
      <c r="BA56" s="32"/>
      <c r="BB56" s="32"/>
      <c r="BC56" s="32"/>
      <c r="BD56" s="32"/>
      <c r="BE56" s="26"/>
      <c r="BF56" s="26"/>
      <c r="BG56" s="26"/>
      <c r="BH56" s="26"/>
      <c r="BI56" s="26"/>
      <c r="BJ56" s="26"/>
      <c r="BK56" s="26"/>
      <c r="BL56" s="32">
        <v>1</v>
      </c>
      <c r="BM56" s="32">
        <v>2</v>
      </c>
      <c r="BN56" s="32">
        <v>1</v>
      </c>
      <c r="BO56" s="32">
        <v>1</v>
      </c>
      <c r="BP56" s="32"/>
      <c r="BQ56" s="32"/>
      <c r="BR56" s="32">
        <v>5</v>
      </c>
      <c r="BS56" s="26"/>
      <c r="BT56" s="26"/>
      <c r="BU56" s="26"/>
      <c r="BV56" s="26"/>
      <c r="BW56" s="26"/>
      <c r="BX56" s="26"/>
      <c r="BY56" s="26"/>
      <c r="BZ56" s="32"/>
      <c r="CA56" s="32"/>
      <c r="CB56" s="32"/>
      <c r="CC56" s="32"/>
      <c r="CD56" s="32"/>
      <c r="CE56" s="32"/>
      <c r="CF56" s="32"/>
      <c r="CG56" s="26"/>
      <c r="CH56" s="26"/>
      <c r="CI56" s="26"/>
      <c r="CJ56" s="26"/>
      <c r="CK56" s="26"/>
      <c r="CL56" s="26"/>
      <c r="CM56" s="26"/>
      <c r="CN56" s="32"/>
      <c r="CO56" s="32"/>
      <c r="CP56" s="32"/>
      <c r="CQ56" s="32"/>
      <c r="CR56" s="32"/>
      <c r="CS56" s="32"/>
      <c r="CT56" s="32"/>
      <c r="CU56" s="26"/>
      <c r="CV56" s="26"/>
      <c r="CW56" s="26"/>
      <c r="CX56" s="26"/>
      <c r="CY56" s="26"/>
      <c r="CZ56" s="26"/>
      <c r="DA56" s="26"/>
      <c r="DB56" s="26"/>
      <c r="DC56" s="26"/>
      <c r="DD56" s="26"/>
      <c r="DE56" s="26"/>
      <c r="DF56" s="26"/>
      <c r="DG56" s="26"/>
      <c r="DH56" s="26"/>
      <c r="DI56" s="26"/>
      <c r="DJ56" s="26"/>
      <c r="DK56" s="26"/>
      <c r="DL56" s="26"/>
      <c r="DM56" s="26"/>
      <c r="DN56" s="26"/>
      <c r="DO56" s="26"/>
      <c r="DP56" s="26"/>
      <c r="DQ56" s="26"/>
      <c r="DR56" s="26"/>
      <c r="DS56" s="26"/>
      <c r="DT56" s="26"/>
      <c r="DU56" s="26"/>
      <c r="DV56" s="26"/>
      <c r="DW56" s="26"/>
      <c r="DX56" s="26"/>
      <c r="DY56" s="26"/>
      <c r="DZ56" s="26"/>
      <c r="EA56" s="26"/>
      <c r="EB56" s="26"/>
      <c r="EC56" s="26"/>
      <c r="ED56" s="26"/>
      <c r="EE56" s="26"/>
      <c r="EF56" s="26"/>
      <c r="EG56" s="26"/>
      <c r="EH56" s="26"/>
      <c r="EI56" s="26"/>
      <c r="EJ56" s="26"/>
      <c r="EK56" s="26"/>
      <c r="EL56" s="26"/>
      <c r="EM56" s="26"/>
      <c r="EN56" s="26"/>
      <c r="EO56" s="26"/>
      <c r="EP56" s="26"/>
      <c r="EQ56" s="26"/>
      <c r="ER56" s="26"/>
      <c r="ES56" s="26"/>
      <c r="ET56" s="26"/>
      <c r="EU56" s="26"/>
      <c r="EV56" s="26"/>
      <c r="EW56" s="26"/>
      <c r="EX56" s="26"/>
      <c r="EY56" s="26"/>
      <c r="EZ56" s="26"/>
      <c r="FA56" s="26"/>
      <c r="FB56" s="26"/>
      <c r="FC56" s="26"/>
      <c r="FD56" s="26"/>
      <c r="FE56" s="26"/>
      <c r="FF56" s="26"/>
      <c r="FG56" s="26"/>
      <c r="FH56" s="26"/>
      <c r="FI56" s="26"/>
      <c r="FJ56" s="26"/>
      <c r="FK56" s="26"/>
      <c r="FL56" s="26"/>
    </row>
    <row r="57" spans="2:168" x14ac:dyDescent="0.3">
      <c r="B57" s="40">
        <v>68</v>
      </c>
      <c r="C57" s="10" t="s">
        <v>436</v>
      </c>
      <c r="D57" s="10">
        <v>68</v>
      </c>
      <c r="E57" s="93">
        <f t="shared" si="8"/>
        <v>1</v>
      </c>
      <c r="F57" s="93">
        <f t="shared" si="9"/>
        <v>1</v>
      </c>
      <c r="G57" s="93">
        <f t="shared" si="10"/>
        <v>0</v>
      </c>
      <c r="H57" s="93">
        <f t="shared" si="11"/>
        <v>0</v>
      </c>
      <c r="I57" s="93">
        <f t="shared" si="12"/>
        <v>0</v>
      </c>
      <c r="J57" s="93">
        <f t="shared" si="13"/>
        <v>0</v>
      </c>
      <c r="K57" s="93">
        <f t="shared" si="14"/>
        <v>5</v>
      </c>
      <c r="L57" s="105">
        <f t="shared" si="15"/>
        <v>5</v>
      </c>
      <c r="M57" s="93"/>
      <c r="N57" s="93"/>
      <c r="O57" s="111"/>
      <c r="P57" s="26"/>
      <c r="Q57" s="26"/>
      <c r="R57" s="26"/>
      <c r="S57" s="26"/>
      <c r="T57" s="26"/>
      <c r="U57" s="26"/>
      <c r="V57" s="31"/>
      <c r="W57" s="32"/>
      <c r="X57" s="32"/>
      <c r="Y57" s="32"/>
      <c r="Z57" s="32"/>
      <c r="AA57" s="32"/>
      <c r="AB57" s="32"/>
      <c r="AC57" s="26"/>
      <c r="AD57" s="26"/>
      <c r="AE57" s="26"/>
      <c r="AF57" s="26"/>
      <c r="AG57" s="26"/>
      <c r="AH57" s="26"/>
      <c r="AI57" s="26"/>
      <c r="AJ57" s="32"/>
      <c r="AK57" s="32"/>
      <c r="AL57" s="32"/>
      <c r="AM57" s="32"/>
      <c r="AN57" s="32"/>
      <c r="AO57" s="32"/>
      <c r="AP57" s="32"/>
      <c r="AQ57" s="26"/>
      <c r="AR57" s="26"/>
      <c r="AS57" s="26"/>
      <c r="AT57" s="26"/>
      <c r="AU57" s="26"/>
      <c r="AV57" s="26"/>
      <c r="AW57" s="26"/>
      <c r="AX57" s="32"/>
      <c r="AY57" s="32"/>
      <c r="AZ57" s="32"/>
      <c r="BA57" s="32"/>
      <c r="BB57" s="32"/>
      <c r="BC57" s="32"/>
      <c r="BD57" s="32"/>
      <c r="BE57" s="26"/>
      <c r="BF57" s="26"/>
      <c r="BG57" s="26"/>
      <c r="BH57" s="26"/>
      <c r="BI57" s="26"/>
      <c r="BJ57" s="26"/>
      <c r="BK57" s="26"/>
      <c r="BL57" s="32"/>
      <c r="BM57" s="32"/>
      <c r="BN57" s="32"/>
      <c r="BO57" s="32"/>
      <c r="BP57" s="32"/>
      <c r="BQ57" s="32"/>
      <c r="BR57" s="32"/>
      <c r="BS57" s="26">
        <v>1</v>
      </c>
      <c r="BT57" s="26">
        <v>1</v>
      </c>
      <c r="BU57" s="26"/>
      <c r="BV57" s="26"/>
      <c r="BW57" s="26"/>
      <c r="BX57" s="26"/>
      <c r="BY57" s="26">
        <v>5</v>
      </c>
      <c r="BZ57" s="32"/>
      <c r="CA57" s="32"/>
      <c r="CB57" s="32"/>
      <c r="CC57" s="32"/>
      <c r="CD57" s="32"/>
      <c r="CE57" s="32"/>
      <c r="CF57" s="32"/>
      <c r="CG57" s="26"/>
      <c r="CH57" s="26"/>
      <c r="CI57" s="26"/>
      <c r="CJ57" s="26"/>
      <c r="CK57" s="26"/>
      <c r="CL57" s="26"/>
      <c r="CM57" s="26"/>
      <c r="CN57" s="32"/>
      <c r="CO57" s="32"/>
      <c r="CP57" s="32"/>
      <c r="CQ57" s="32"/>
      <c r="CR57" s="32"/>
      <c r="CS57" s="32"/>
      <c r="CT57" s="32"/>
      <c r="CU57" s="26"/>
      <c r="CV57" s="26"/>
      <c r="CW57" s="26"/>
      <c r="CX57" s="26"/>
      <c r="CY57" s="26"/>
      <c r="CZ57" s="26"/>
      <c r="DA57" s="26"/>
      <c r="DB57" s="26"/>
      <c r="DC57" s="26"/>
      <c r="DD57" s="26"/>
      <c r="DE57" s="26"/>
      <c r="DF57" s="26"/>
      <c r="DG57" s="26"/>
      <c r="DH57" s="26"/>
      <c r="DI57" s="26"/>
      <c r="DJ57" s="26"/>
      <c r="DK57" s="26"/>
      <c r="DL57" s="26"/>
      <c r="DM57" s="26"/>
      <c r="DN57" s="26"/>
      <c r="DO57" s="26"/>
      <c r="DP57" s="26"/>
      <c r="DQ57" s="26"/>
      <c r="DR57" s="26"/>
      <c r="DS57" s="26"/>
      <c r="DT57" s="26"/>
      <c r="DU57" s="26"/>
      <c r="DV57" s="26"/>
      <c r="DW57" s="26"/>
      <c r="DX57" s="26"/>
      <c r="DY57" s="26"/>
      <c r="DZ57" s="26"/>
      <c r="EA57" s="26"/>
      <c r="EB57" s="26"/>
      <c r="EC57" s="26"/>
      <c r="ED57" s="26"/>
      <c r="EE57" s="26"/>
      <c r="EF57" s="26"/>
      <c r="EG57" s="26"/>
      <c r="EH57" s="26"/>
      <c r="EI57" s="26"/>
      <c r="EJ57" s="26"/>
      <c r="EK57" s="26"/>
      <c r="EL57" s="26"/>
      <c r="EM57" s="26"/>
      <c r="EN57" s="26"/>
      <c r="EO57" s="26"/>
      <c r="EP57" s="26"/>
      <c r="EQ57" s="26"/>
      <c r="ER57" s="26"/>
      <c r="ES57" s="26"/>
      <c r="ET57" s="26"/>
      <c r="EU57" s="26"/>
      <c r="EV57" s="26"/>
      <c r="EW57" s="26"/>
      <c r="EX57" s="26"/>
      <c r="EY57" s="26"/>
      <c r="EZ57" s="26"/>
      <c r="FA57" s="26"/>
      <c r="FB57" s="26"/>
      <c r="FC57" s="26"/>
      <c r="FD57" s="26"/>
      <c r="FE57" s="26"/>
      <c r="FF57" s="26"/>
      <c r="FG57" s="26"/>
      <c r="FH57" s="26"/>
      <c r="FI57" s="26"/>
      <c r="FJ57" s="26"/>
      <c r="FK57" s="26"/>
      <c r="FL57" s="26"/>
    </row>
    <row r="58" spans="2:168" x14ac:dyDescent="0.3">
      <c r="B58" s="40">
        <v>80</v>
      </c>
      <c r="C58" s="40" t="s">
        <v>571</v>
      </c>
      <c r="D58" s="10">
        <v>80</v>
      </c>
      <c r="E58" s="93">
        <f t="shared" si="8"/>
        <v>1</v>
      </c>
      <c r="F58" s="93">
        <f t="shared" si="9"/>
        <v>0</v>
      </c>
      <c r="G58" s="93">
        <f t="shared" si="10"/>
        <v>0</v>
      </c>
      <c r="H58" s="93">
        <f t="shared" si="11"/>
        <v>0</v>
      </c>
      <c r="I58" s="93">
        <f t="shared" si="12"/>
        <v>0</v>
      </c>
      <c r="J58" s="93">
        <f t="shared" si="13"/>
        <v>0</v>
      </c>
      <c r="K58" s="93">
        <f t="shared" si="14"/>
        <v>5</v>
      </c>
      <c r="L58" s="105">
        <f t="shared" si="15"/>
        <v>5</v>
      </c>
      <c r="M58" s="93"/>
      <c r="N58" s="93"/>
      <c r="O58" s="111"/>
      <c r="P58" s="26"/>
      <c r="Q58" s="26"/>
      <c r="R58" s="26"/>
      <c r="S58" s="26"/>
      <c r="T58" s="26"/>
      <c r="U58" s="26"/>
      <c r="V58" s="31"/>
      <c r="W58" s="32"/>
      <c r="X58" s="32"/>
      <c r="Y58" s="32"/>
      <c r="Z58" s="32"/>
      <c r="AA58" s="32"/>
      <c r="AB58" s="32"/>
      <c r="AC58" s="26"/>
      <c r="AD58" s="26"/>
      <c r="AE58" s="26"/>
      <c r="AF58" s="26"/>
      <c r="AG58" s="26"/>
      <c r="AH58" s="26"/>
      <c r="AI58" s="26"/>
      <c r="AJ58" s="32"/>
      <c r="AK58" s="32"/>
      <c r="AL58" s="32"/>
      <c r="AM58" s="32"/>
      <c r="AN58" s="32"/>
      <c r="AO58" s="32"/>
      <c r="AP58" s="32"/>
      <c r="AQ58" s="26"/>
      <c r="AR58" s="26"/>
      <c r="AS58" s="26"/>
      <c r="AT58" s="26"/>
      <c r="AU58" s="26"/>
      <c r="AV58" s="26"/>
      <c r="AW58" s="26"/>
      <c r="AX58" s="32"/>
      <c r="AY58" s="32"/>
      <c r="AZ58" s="32"/>
      <c r="BA58" s="32"/>
      <c r="BB58" s="32"/>
      <c r="BC58" s="32"/>
      <c r="BD58" s="32"/>
      <c r="BE58" s="26"/>
      <c r="BF58" s="26"/>
      <c r="BG58" s="26"/>
      <c r="BH58" s="26"/>
      <c r="BI58" s="26"/>
      <c r="BJ58" s="26"/>
      <c r="BK58" s="26"/>
      <c r="BL58" s="32"/>
      <c r="BM58" s="32"/>
      <c r="BN58" s="32"/>
      <c r="BO58" s="32"/>
      <c r="BP58" s="32"/>
      <c r="BQ58" s="32"/>
      <c r="BR58" s="32"/>
      <c r="BS58" s="26"/>
      <c r="BT58" s="26"/>
      <c r="BU58" s="26"/>
      <c r="BV58" s="26"/>
      <c r="BW58" s="26"/>
      <c r="BX58" s="26"/>
      <c r="BY58" s="26"/>
      <c r="BZ58" s="32"/>
      <c r="CA58" s="32"/>
      <c r="CB58" s="32"/>
      <c r="CC58" s="32"/>
      <c r="CD58" s="32"/>
      <c r="CE58" s="32"/>
      <c r="CF58" s="32"/>
      <c r="CG58" s="26"/>
      <c r="CH58" s="26"/>
      <c r="CI58" s="26"/>
      <c r="CJ58" s="26"/>
      <c r="CK58" s="26"/>
      <c r="CL58" s="26"/>
      <c r="CM58" s="26"/>
      <c r="CN58" s="32"/>
      <c r="CO58" s="32"/>
      <c r="CP58" s="32"/>
      <c r="CQ58" s="32"/>
      <c r="CR58" s="32"/>
      <c r="CS58" s="32"/>
      <c r="CT58" s="32"/>
      <c r="CU58" s="26">
        <v>1</v>
      </c>
      <c r="CV58" s="26"/>
      <c r="CW58" s="26"/>
      <c r="CX58" s="26"/>
      <c r="CY58" s="26"/>
      <c r="CZ58" s="26"/>
      <c r="DA58" s="26">
        <v>5</v>
      </c>
      <c r="DB58" s="26"/>
      <c r="DC58" s="26"/>
      <c r="DD58" s="26"/>
      <c r="DE58" s="26"/>
      <c r="DF58" s="26"/>
      <c r="DG58" s="26"/>
      <c r="DH58" s="26"/>
      <c r="DI58" s="26"/>
      <c r="DJ58" s="26"/>
      <c r="DK58" s="26"/>
      <c r="DL58" s="26"/>
      <c r="DM58" s="26"/>
      <c r="DN58" s="26"/>
      <c r="DO58" s="26"/>
      <c r="DP58" s="26"/>
      <c r="DQ58" s="26"/>
      <c r="DR58" s="26"/>
      <c r="DS58" s="26"/>
      <c r="DT58" s="26"/>
      <c r="DU58" s="26"/>
      <c r="DV58" s="26"/>
      <c r="DW58" s="26"/>
      <c r="DX58" s="26"/>
      <c r="DY58" s="26"/>
      <c r="DZ58" s="26"/>
      <c r="EA58" s="26"/>
      <c r="EB58" s="26"/>
      <c r="EC58" s="26"/>
      <c r="ED58" s="26"/>
      <c r="EE58" s="26"/>
      <c r="EF58" s="26"/>
      <c r="EG58" s="26"/>
      <c r="EH58" s="26"/>
      <c r="EI58" s="26"/>
      <c r="EJ58" s="26"/>
      <c r="EK58" s="26"/>
      <c r="EL58" s="26"/>
      <c r="EM58" s="26"/>
      <c r="EN58" s="26"/>
      <c r="EO58" s="26"/>
      <c r="EP58" s="26"/>
      <c r="EQ58" s="26"/>
      <c r="ER58" s="26"/>
      <c r="ES58" s="26"/>
      <c r="ET58" s="26"/>
      <c r="EU58" s="26"/>
      <c r="EV58" s="26"/>
      <c r="EW58" s="26"/>
      <c r="EX58" s="26"/>
      <c r="EY58" s="26"/>
      <c r="EZ58" s="26"/>
      <c r="FA58" s="26"/>
      <c r="FB58" s="26"/>
      <c r="FC58" s="26"/>
      <c r="FD58" s="26"/>
      <c r="FE58" s="26"/>
      <c r="FF58" s="26"/>
      <c r="FG58" s="26"/>
      <c r="FH58" s="26"/>
      <c r="FI58" s="26"/>
      <c r="FJ58" s="26"/>
      <c r="FK58" s="26"/>
      <c r="FL58" s="26"/>
    </row>
    <row r="59" spans="2:168" x14ac:dyDescent="0.3">
      <c r="B59" s="40">
        <v>84</v>
      </c>
      <c r="C59" s="146" t="s">
        <v>314</v>
      </c>
      <c r="D59" s="10">
        <v>84</v>
      </c>
      <c r="E59" s="93">
        <f t="shared" si="8"/>
        <v>1</v>
      </c>
      <c r="F59" s="93">
        <f t="shared" si="9"/>
        <v>3</v>
      </c>
      <c r="G59" s="93">
        <f t="shared" si="10"/>
        <v>1</v>
      </c>
      <c r="H59" s="93">
        <f t="shared" si="11"/>
        <v>0</v>
      </c>
      <c r="I59" s="93">
        <f t="shared" si="12"/>
        <v>0</v>
      </c>
      <c r="J59" s="93">
        <f t="shared" si="13"/>
        <v>0</v>
      </c>
      <c r="K59" s="93">
        <f t="shared" si="14"/>
        <v>5</v>
      </c>
      <c r="L59" s="105">
        <f t="shared" si="15"/>
        <v>5</v>
      </c>
      <c r="M59" s="93"/>
      <c r="N59" s="93"/>
      <c r="O59" s="111"/>
      <c r="P59" s="26"/>
      <c r="Q59" s="26"/>
      <c r="R59" s="26"/>
      <c r="S59" s="26"/>
      <c r="T59" s="26"/>
      <c r="U59" s="26"/>
      <c r="V59" s="31"/>
      <c r="W59" s="32"/>
      <c r="X59" s="32"/>
      <c r="Y59" s="32"/>
      <c r="Z59" s="32"/>
      <c r="AA59" s="32"/>
      <c r="AB59" s="32"/>
      <c r="AC59" s="26"/>
      <c r="AD59" s="26"/>
      <c r="AE59" s="26"/>
      <c r="AF59" s="26"/>
      <c r="AG59" s="26"/>
      <c r="AH59" s="26"/>
      <c r="AI59" s="26"/>
      <c r="AJ59" s="32"/>
      <c r="AK59" s="32"/>
      <c r="AL59" s="32"/>
      <c r="AM59" s="32"/>
      <c r="AN59" s="32"/>
      <c r="AO59" s="32"/>
      <c r="AP59" s="32"/>
      <c r="AQ59" s="26"/>
      <c r="AR59" s="26"/>
      <c r="AS59" s="26"/>
      <c r="AT59" s="26"/>
      <c r="AU59" s="26"/>
      <c r="AV59" s="26"/>
      <c r="AW59" s="26"/>
      <c r="AX59" s="32"/>
      <c r="AY59" s="32"/>
      <c r="AZ59" s="32"/>
      <c r="BA59" s="32"/>
      <c r="BB59" s="32"/>
      <c r="BC59" s="32"/>
      <c r="BD59" s="32"/>
      <c r="BE59" s="26"/>
      <c r="BF59" s="26"/>
      <c r="BG59" s="26"/>
      <c r="BH59" s="26"/>
      <c r="BI59" s="26"/>
      <c r="BJ59" s="26"/>
      <c r="BK59" s="26"/>
      <c r="BL59" s="32"/>
      <c r="BM59" s="32"/>
      <c r="BN59" s="32"/>
      <c r="BO59" s="32"/>
      <c r="BP59" s="32"/>
      <c r="BQ59" s="32"/>
      <c r="BR59" s="32"/>
      <c r="BS59" s="26"/>
      <c r="BT59" s="26"/>
      <c r="BU59" s="26"/>
      <c r="BV59" s="26"/>
      <c r="BW59" s="26"/>
      <c r="BX59" s="26"/>
      <c r="BY59" s="26"/>
      <c r="BZ59" s="32"/>
      <c r="CA59" s="32"/>
      <c r="CB59" s="32"/>
      <c r="CC59" s="32"/>
      <c r="CD59" s="32"/>
      <c r="CE59" s="32"/>
      <c r="CF59" s="32"/>
      <c r="CG59" s="26"/>
      <c r="CH59" s="26"/>
      <c r="CI59" s="26"/>
      <c r="CJ59" s="26"/>
      <c r="CK59" s="26"/>
      <c r="CL59" s="26"/>
      <c r="CM59" s="26"/>
      <c r="CN59" s="32"/>
      <c r="CO59" s="32"/>
      <c r="CP59" s="32"/>
      <c r="CQ59" s="32"/>
      <c r="CR59" s="32"/>
      <c r="CS59" s="32"/>
      <c r="CT59" s="32"/>
      <c r="CU59" s="26"/>
      <c r="CV59" s="26"/>
      <c r="CW59" s="26"/>
      <c r="CX59" s="26"/>
      <c r="CY59" s="26"/>
      <c r="CZ59" s="26"/>
      <c r="DA59" s="26"/>
      <c r="DB59" s="26"/>
      <c r="DC59" s="26"/>
      <c r="DD59" s="26"/>
      <c r="DE59" s="26"/>
      <c r="DF59" s="26"/>
      <c r="DG59" s="26"/>
      <c r="DH59" s="26"/>
      <c r="DI59" s="26"/>
      <c r="DJ59" s="26"/>
      <c r="DK59" s="26"/>
      <c r="DL59" s="26"/>
      <c r="DM59" s="26"/>
      <c r="DN59" s="26"/>
      <c r="DO59" s="26"/>
      <c r="DP59" s="26"/>
      <c r="DQ59" s="26"/>
      <c r="DR59" s="26"/>
      <c r="DS59" s="26"/>
      <c r="DT59" s="26"/>
      <c r="DU59" s="26"/>
      <c r="DV59" s="26"/>
      <c r="DW59" s="26">
        <v>1</v>
      </c>
      <c r="DX59" s="26">
        <v>3</v>
      </c>
      <c r="DY59" s="26">
        <v>1</v>
      </c>
      <c r="DZ59" s="26"/>
      <c r="EA59" s="26"/>
      <c r="EB59" s="26"/>
      <c r="EC59" s="26">
        <v>5</v>
      </c>
      <c r="ED59" s="26"/>
      <c r="EE59" s="26"/>
      <c r="EF59" s="26"/>
      <c r="EG59" s="26"/>
      <c r="EH59" s="26"/>
      <c r="EI59" s="26"/>
      <c r="EJ59" s="26"/>
      <c r="EK59" s="26"/>
      <c r="EL59" s="26"/>
      <c r="EM59" s="26"/>
      <c r="EN59" s="26"/>
      <c r="EO59" s="26"/>
      <c r="EP59" s="26"/>
      <c r="EQ59" s="26"/>
      <c r="ER59" s="26"/>
      <c r="ES59" s="26"/>
      <c r="ET59" s="26"/>
      <c r="EU59" s="26"/>
      <c r="EV59" s="26"/>
      <c r="EW59" s="26"/>
      <c r="EX59" s="26"/>
      <c r="EY59" s="26"/>
      <c r="EZ59" s="26"/>
      <c r="FA59" s="26"/>
      <c r="FB59" s="26"/>
      <c r="FC59" s="26"/>
      <c r="FD59" s="26"/>
      <c r="FE59" s="26"/>
      <c r="FF59" s="26"/>
      <c r="FG59" s="26"/>
      <c r="FH59" s="26"/>
      <c r="FI59" s="26"/>
      <c r="FJ59" s="26"/>
      <c r="FK59" s="26"/>
      <c r="FL59" s="26"/>
    </row>
    <row r="60" spans="2:168" x14ac:dyDescent="0.3">
      <c r="B60" s="40">
        <v>85</v>
      </c>
      <c r="C60" s="144" t="s">
        <v>589</v>
      </c>
      <c r="D60" s="10">
        <v>85</v>
      </c>
      <c r="E60" s="93">
        <f t="shared" si="8"/>
        <v>1</v>
      </c>
      <c r="F60" s="93">
        <f t="shared" si="9"/>
        <v>1</v>
      </c>
      <c r="G60" s="93">
        <f t="shared" si="10"/>
        <v>0</v>
      </c>
      <c r="H60" s="93">
        <f t="shared" si="11"/>
        <v>0</v>
      </c>
      <c r="I60" s="93">
        <f t="shared" si="12"/>
        <v>0</v>
      </c>
      <c r="J60" s="93">
        <f t="shared" si="13"/>
        <v>0</v>
      </c>
      <c r="K60" s="93">
        <f t="shared" si="14"/>
        <v>5</v>
      </c>
      <c r="L60" s="105">
        <f t="shared" si="15"/>
        <v>5</v>
      </c>
      <c r="M60" s="93"/>
      <c r="N60" s="93"/>
      <c r="O60" s="111"/>
      <c r="P60" s="26"/>
      <c r="Q60" s="26"/>
      <c r="R60" s="26"/>
      <c r="S60" s="26"/>
      <c r="T60" s="26"/>
      <c r="U60" s="26"/>
      <c r="V60" s="31"/>
      <c r="W60" s="32"/>
      <c r="X60" s="32"/>
      <c r="Y60" s="32"/>
      <c r="Z60" s="32"/>
      <c r="AA60" s="32"/>
      <c r="AB60" s="32"/>
      <c r="AC60" s="26"/>
      <c r="AD60" s="26"/>
      <c r="AE60" s="26"/>
      <c r="AF60" s="26"/>
      <c r="AG60" s="26"/>
      <c r="AH60" s="26"/>
      <c r="AI60" s="26"/>
      <c r="AJ60" s="32"/>
      <c r="AK60" s="32"/>
      <c r="AL60" s="32"/>
      <c r="AM60" s="32"/>
      <c r="AN60" s="32"/>
      <c r="AO60" s="32"/>
      <c r="AP60" s="32"/>
      <c r="AQ60" s="26"/>
      <c r="AR60" s="26"/>
      <c r="AS60" s="26"/>
      <c r="AT60" s="26"/>
      <c r="AU60" s="26"/>
      <c r="AV60" s="26"/>
      <c r="AW60" s="26"/>
      <c r="AX60" s="32"/>
      <c r="AY60" s="32"/>
      <c r="AZ60" s="32"/>
      <c r="BA60" s="32"/>
      <c r="BB60" s="32"/>
      <c r="BC60" s="32"/>
      <c r="BD60" s="32"/>
      <c r="BE60" s="26"/>
      <c r="BF60" s="26"/>
      <c r="BG60" s="26"/>
      <c r="BH60" s="26"/>
      <c r="BI60" s="26"/>
      <c r="BJ60" s="26"/>
      <c r="BK60" s="26"/>
      <c r="BL60" s="32"/>
      <c r="BM60" s="32"/>
      <c r="BN60" s="32"/>
      <c r="BO60" s="32"/>
      <c r="BP60" s="32"/>
      <c r="BQ60" s="32"/>
      <c r="BR60" s="32"/>
      <c r="BS60" s="26"/>
      <c r="BT60" s="26"/>
      <c r="BU60" s="26"/>
      <c r="BV60" s="26"/>
      <c r="BW60" s="26"/>
      <c r="BX60" s="26"/>
      <c r="BY60" s="26"/>
      <c r="BZ60" s="32"/>
      <c r="CA60" s="32"/>
      <c r="CB60" s="32"/>
      <c r="CC60" s="32"/>
      <c r="CD60" s="32"/>
      <c r="CE60" s="32"/>
      <c r="CF60" s="32"/>
      <c r="CG60" s="26"/>
      <c r="CH60" s="26"/>
      <c r="CI60" s="26"/>
      <c r="CJ60" s="26"/>
      <c r="CK60" s="26"/>
      <c r="CL60" s="26"/>
      <c r="CM60" s="26"/>
      <c r="CN60" s="32"/>
      <c r="CO60" s="32"/>
      <c r="CP60" s="32"/>
      <c r="CQ60" s="32"/>
      <c r="CR60" s="32"/>
      <c r="CS60" s="32"/>
      <c r="CT60" s="32"/>
      <c r="CU60" s="26"/>
      <c r="CV60" s="26"/>
      <c r="CW60" s="26"/>
      <c r="CX60" s="26"/>
      <c r="CY60" s="26"/>
      <c r="CZ60" s="26"/>
      <c r="DA60" s="26"/>
      <c r="DB60" s="26"/>
      <c r="DC60" s="26"/>
      <c r="DD60" s="26"/>
      <c r="DE60" s="26"/>
      <c r="DF60" s="26"/>
      <c r="DG60" s="26"/>
      <c r="DH60" s="26"/>
      <c r="DI60" s="26"/>
      <c r="DJ60" s="26"/>
      <c r="DK60" s="26"/>
      <c r="DL60" s="26"/>
      <c r="DM60" s="26"/>
      <c r="DN60" s="26"/>
      <c r="DO60" s="26"/>
      <c r="DP60" s="26"/>
      <c r="DQ60" s="26"/>
      <c r="DR60" s="26"/>
      <c r="DS60" s="26"/>
      <c r="DT60" s="26"/>
      <c r="DU60" s="26"/>
      <c r="DV60" s="26"/>
      <c r="DW60" s="26">
        <v>1</v>
      </c>
      <c r="DX60" s="26">
        <v>1</v>
      </c>
      <c r="DY60" s="26"/>
      <c r="DZ60" s="26"/>
      <c r="EA60" s="26"/>
      <c r="EB60" s="26"/>
      <c r="EC60" s="26">
        <v>5</v>
      </c>
      <c r="ED60" s="26"/>
      <c r="EE60" s="26"/>
      <c r="EF60" s="26"/>
      <c r="EG60" s="26"/>
      <c r="EH60" s="26"/>
      <c r="EI60" s="26"/>
      <c r="EJ60" s="26"/>
      <c r="EK60" s="26"/>
      <c r="EL60" s="26"/>
      <c r="EM60" s="26"/>
      <c r="EN60" s="26"/>
      <c r="EO60" s="26"/>
      <c r="EP60" s="26"/>
      <c r="EQ60" s="26"/>
      <c r="ER60" s="26"/>
      <c r="ES60" s="26"/>
      <c r="ET60" s="26"/>
      <c r="EU60" s="26"/>
      <c r="EV60" s="26"/>
      <c r="EW60" s="26"/>
      <c r="EX60" s="26"/>
      <c r="EY60" s="26"/>
      <c r="EZ60" s="26"/>
      <c r="FA60" s="26"/>
      <c r="FB60" s="26"/>
      <c r="FC60" s="26"/>
      <c r="FD60" s="26"/>
      <c r="FE60" s="26"/>
      <c r="FF60" s="26"/>
      <c r="FG60" s="26"/>
      <c r="FH60" s="26"/>
      <c r="FI60" s="26"/>
      <c r="FJ60" s="26"/>
      <c r="FK60" s="26"/>
      <c r="FL60" s="26"/>
    </row>
    <row r="61" spans="2:168" x14ac:dyDescent="0.3">
      <c r="B61" s="40"/>
      <c r="C61" s="144" t="s">
        <v>590</v>
      </c>
      <c r="D61" s="10">
        <v>86</v>
      </c>
      <c r="E61" s="93">
        <f t="shared" si="8"/>
        <v>1</v>
      </c>
      <c r="F61" s="93">
        <f t="shared" si="9"/>
        <v>0</v>
      </c>
      <c r="G61" s="93">
        <f t="shared" si="10"/>
        <v>0</v>
      </c>
      <c r="H61" s="93">
        <f t="shared" si="11"/>
        <v>0</v>
      </c>
      <c r="I61" s="93">
        <f t="shared" si="12"/>
        <v>0</v>
      </c>
      <c r="J61" s="93">
        <f t="shared" si="13"/>
        <v>0</v>
      </c>
      <c r="K61" s="93">
        <f t="shared" si="14"/>
        <v>5</v>
      </c>
      <c r="L61" s="105">
        <f t="shared" si="15"/>
        <v>5</v>
      </c>
      <c r="M61" s="93"/>
      <c r="N61" s="93"/>
      <c r="O61" s="111"/>
      <c r="P61" s="26"/>
      <c r="Q61" s="26"/>
      <c r="R61" s="26"/>
      <c r="S61" s="26"/>
      <c r="T61" s="26"/>
      <c r="U61" s="26"/>
      <c r="V61" s="31"/>
      <c r="W61" s="32"/>
      <c r="X61" s="32"/>
      <c r="Y61" s="32"/>
      <c r="Z61" s="32"/>
      <c r="AA61" s="32"/>
      <c r="AB61" s="32"/>
      <c r="AC61" s="26"/>
      <c r="AD61" s="26"/>
      <c r="AE61" s="26"/>
      <c r="AF61" s="26"/>
      <c r="AG61" s="26"/>
      <c r="AH61" s="26"/>
      <c r="AI61" s="26"/>
      <c r="AJ61" s="32"/>
      <c r="AK61" s="32"/>
      <c r="AL61" s="32"/>
      <c r="AM61" s="32"/>
      <c r="AN61" s="32"/>
      <c r="AO61" s="32"/>
      <c r="AP61" s="32"/>
      <c r="AQ61" s="26"/>
      <c r="AR61" s="26"/>
      <c r="AS61" s="26"/>
      <c r="AT61" s="26"/>
      <c r="AU61" s="26"/>
      <c r="AV61" s="26"/>
      <c r="AW61" s="26"/>
      <c r="AX61" s="32"/>
      <c r="AY61" s="32"/>
      <c r="AZ61" s="32"/>
      <c r="BA61" s="32"/>
      <c r="BB61" s="32"/>
      <c r="BC61" s="32"/>
      <c r="BD61" s="32"/>
      <c r="BE61" s="26"/>
      <c r="BF61" s="26"/>
      <c r="BG61" s="26"/>
      <c r="BH61" s="26"/>
      <c r="BI61" s="26"/>
      <c r="BJ61" s="26"/>
      <c r="BK61" s="26"/>
      <c r="BL61" s="32"/>
      <c r="BM61" s="32"/>
      <c r="BN61" s="32"/>
      <c r="BO61" s="32"/>
      <c r="BP61" s="32"/>
      <c r="BQ61" s="32"/>
      <c r="BR61" s="32"/>
      <c r="BS61" s="26"/>
      <c r="BT61" s="26"/>
      <c r="BU61" s="26"/>
      <c r="BV61" s="26"/>
      <c r="BW61" s="26"/>
      <c r="BX61" s="26"/>
      <c r="BY61" s="26"/>
      <c r="BZ61" s="32"/>
      <c r="CA61" s="32"/>
      <c r="CB61" s="32"/>
      <c r="CC61" s="32"/>
      <c r="CD61" s="32"/>
      <c r="CE61" s="32"/>
      <c r="CF61" s="32"/>
      <c r="CG61" s="26"/>
      <c r="CH61" s="26"/>
      <c r="CI61" s="26"/>
      <c r="CJ61" s="26"/>
      <c r="CK61" s="26"/>
      <c r="CL61" s="26"/>
      <c r="CM61" s="26"/>
      <c r="CN61" s="32"/>
      <c r="CO61" s="32"/>
      <c r="CP61" s="32"/>
      <c r="CQ61" s="32"/>
      <c r="CR61" s="32"/>
      <c r="CS61" s="32"/>
      <c r="CT61" s="32"/>
      <c r="CU61" s="26"/>
      <c r="CV61" s="26"/>
      <c r="CW61" s="26"/>
      <c r="CX61" s="26"/>
      <c r="CY61" s="26"/>
      <c r="CZ61" s="26"/>
      <c r="DA61" s="26"/>
      <c r="DB61" s="26"/>
      <c r="DC61" s="26"/>
      <c r="DD61" s="26"/>
      <c r="DE61" s="26"/>
      <c r="DF61" s="26"/>
      <c r="DG61" s="26"/>
      <c r="DH61" s="26"/>
      <c r="DI61" s="26"/>
      <c r="DJ61" s="26"/>
      <c r="DK61" s="26"/>
      <c r="DL61" s="26"/>
      <c r="DM61" s="26"/>
      <c r="DN61" s="26"/>
      <c r="DO61" s="26"/>
      <c r="DP61" s="26"/>
      <c r="DQ61" s="26"/>
      <c r="DR61" s="26"/>
      <c r="DS61" s="26"/>
      <c r="DT61" s="26"/>
      <c r="DU61" s="26"/>
      <c r="DV61" s="26"/>
      <c r="DW61" s="26">
        <v>1</v>
      </c>
      <c r="DX61" s="26"/>
      <c r="DY61" s="26"/>
      <c r="DZ61" s="26"/>
      <c r="EA61" s="26"/>
      <c r="EB61" s="26"/>
      <c r="EC61" s="26">
        <v>5</v>
      </c>
      <c r="ED61" s="26"/>
      <c r="EE61" s="26"/>
      <c r="EF61" s="26"/>
      <c r="EG61" s="26"/>
      <c r="EH61" s="26"/>
      <c r="EI61" s="26"/>
      <c r="EJ61" s="26"/>
      <c r="EK61" s="26"/>
      <c r="EL61" s="26"/>
      <c r="EM61" s="26"/>
      <c r="EN61" s="26"/>
      <c r="EO61" s="26"/>
      <c r="EP61" s="26"/>
      <c r="EQ61" s="26"/>
      <c r="ER61" s="26"/>
      <c r="ES61" s="26"/>
      <c r="ET61" s="26"/>
      <c r="EU61" s="26"/>
      <c r="EV61" s="26"/>
      <c r="EW61" s="26"/>
      <c r="EX61" s="26"/>
      <c r="EY61" s="26"/>
      <c r="EZ61" s="26"/>
      <c r="FA61" s="26"/>
      <c r="FB61" s="26"/>
      <c r="FC61" s="26"/>
      <c r="FD61" s="26"/>
      <c r="FE61" s="26"/>
      <c r="FF61" s="26"/>
      <c r="FG61" s="26"/>
      <c r="FH61" s="26"/>
      <c r="FI61" s="26"/>
      <c r="FJ61" s="26"/>
      <c r="FK61" s="26"/>
      <c r="FL61" s="26"/>
    </row>
    <row r="62" spans="2:168" x14ac:dyDescent="0.3">
      <c r="B62" s="40"/>
      <c r="C62" s="144" t="s">
        <v>602</v>
      </c>
      <c r="D62" s="10">
        <v>87</v>
      </c>
      <c r="E62" s="93">
        <f t="shared" si="8"/>
        <v>1</v>
      </c>
      <c r="F62" s="93">
        <f t="shared" si="9"/>
        <v>0</v>
      </c>
      <c r="G62" s="93">
        <f t="shared" si="10"/>
        <v>0</v>
      </c>
      <c r="H62" s="93">
        <f t="shared" si="11"/>
        <v>0</v>
      </c>
      <c r="I62" s="93">
        <f t="shared" si="12"/>
        <v>0</v>
      </c>
      <c r="J62" s="93">
        <f t="shared" si="13"/>
        <v>0</v>
      </c>
      <c r="K62" s="93">
        <f t="shared" si="14"/>
        <v>5</v>
      </c>
      <c r="L62" s="105">
        <f t="shared" si="15"/>
        <v>5</v>
      </c>
      <c r="M62" s="93"/>
      <c r="N62" s="93"/>
      <c r="O62" s="111"/>
      <c r="P62" s="26"/>
      <c r="Q62" s="26"/>
      <c r="R62" s="26"/>
      <c r="S62" s="26"/>
      <c r="T62" s="26"/>
      <c r="U62" s="26"/>
      <c r="V62" s="31"/>
      <c r="W62" s="32"/>
      <c r="X62" s="32"/>
      <c r="Y62" s="32"/>
      <c r="Z62" s="32"/>
      <c r="AA62" s="32"/>
      <c r="AB62" s="32"/>
      <c r="AC62" s="26"/>
      <c r="AD62" s="26"/>
      <c r="AE62" s="26"/>
      <c r="AF62" s="26"/>
      <c r="AG62" s="26"/>
      <c r="AH62" s="26"/>
      <c r="AI62" s="26"/>
      <c r="AJ62" s="32"/>
      <c r="AK62" s="32"/>
      <c r="AL62" s="32"/>
      <c r="AM62" s="32"/>
      <c r="AN62" s="32"/>
      <c r="AO62" s="32"/>
      <c r="AP62" s="32"/>
      <c r="AQ62" s="26"/>
      <c r="AR62" s="26"/>
      <c r="AS62" s="26"/>
      <c r="AT62" s="26"/>
      <c r="AU62" s="26"/>
      <c r="AV62" s="26"/>
      <c r="AW62" s="26"/>
      <c r="AX62" s="32"/>
      <c r="AY62" s="32"/>
      <c r="AZ62" s="32"/>
      <c r="BA62" s="32"/>
      <c r="BB62" s="32"/>
      <c r="BC62" s="32"/>
      <c r="BD62" s="32"/>
      <c r="BE62" s="26"/>
      <c r="BF62" s="26"/>
      <c r="BG62" s="26"/>
      <c r="BH62" s="26"/>
      <c r="BI62" s="26"/>
      <c r="BJ62" s="26"/>
      <c r="BK62" s="26"/>
      <c r="BL62" s="32"/>
      <c r="BM62" s="32"/>
      <c r="BN62" s="32"/>
      <c r="BO62" s="32"/>
      <c r="BP62" s="32"/>
      <c r="BQ62" s="32"/>
      <c r="BR62" s="32"/>
      <c r="BS62" s="26"/>
      <c r="BT62" s="26"/>
      <c r="BU62" s="26"/>
      <c r="BV62" s="26"/>
      <c r="BW62" s="26"/>
      <c r="BX62" s="26"/>
      <c r="BY62" s="26"/>
      <c r="BZ62" s="32"/>
      <c r="CA62" s="32"/>
      <c r="CB62" s="32"/>
      <c r="CC62" s="32"/>
      <c r="CD62" s="32"/>
      <c r="CE62" s="32"/>
      <c r="CF62" s="32"/>
      <c r="CG62" s="26"/>
      <c r="CH62" s="26"/>
      <c r="CI62" s="26"/>
      <c r="CJ62" s="26"/>
      <c r="CK62" s="26"/>
      <c r="CL62" s="26"/>
      <c r="CM62" s="26"/>
      <c r="CN62" s="32"/>
      <c r="CO62" s="32"/>
      <c r="CP62" s="32"/>
      <c r="CQ62" s="32"/>
      <c r="CR62" s="32"/>
      <c r="CS62" s="32"/>
      <c r="CT62" s="32"/>
      <c r="CU62" s="26"/>
      <c r="CV62" s="26"/>
      <c r="CW62" s="26"/>
      <c r="CX62" s="26"/>
      <c r="CY62" s="26"/>
      <c r="CZ62" s="26"/>
      <c r="DA62" s="26"/>
      <c r="DB62" s="26"/>
      <c r="DC62" s="26"/>
      <c r="DD62" s="26"/>
      <c r="DE62" s="26"/>
      <c r="DF62" s="26"/>
      <c r="DG62" s="26"/>
      <c r="DH62" s="26"/>
      <c r="DI62" s="26"/>
      <c r="DJ62" s="26"/>
      <c r="DK62" s="26"/>
      <c r="DL62" s="26"/>
      <c r="DM62" s="26"/>
      <c r="DN62" s="26"/>
      <c r="DO62" s="26"/>
      <c r="DP62" s="26"/>
      <c r="DQ62" s="26"/>
      <c r="DR62" s="26"/>
      <c r="DS62" s="26"/>
      <c r="DT62" s="26"/>
      <c r="DU62" s="26"/>
      <c r="DV62" s="26"/>
      <c r="DW62" s="26"/>
      <c r="DX62" s="26"/>
      <c r="DY62" s="26"/>
      <c r="DZ62" s="26"/>
      <c r="EA62" s="26"/>
      <c r="EB62" s="26"/>
      <c r="EC62" s="26"/>
      <c r="ED62" s="26">
        <v>1</v>
      </c>
      <c r="EE62" s="26"/>
      <c r="EF62" s="26"/>
      <c r="EG62" s="26"/>
      <c r="EH62" s="26"/>
      <c r="EI62" s="26"/>
      <c r="EJ62" s="26">
        <v>5</v>
      </c>
      <c r="EK62" s="26"/>
      <c r="EL62" s="26"/>
      <c r="EM62" s="26"/>
      <c r="EN62" s="26"/>
      <c r="EO62" s="26"/>
      <c r="EP62" s="26"/>
      <c r="EQ62" s="26"/>
      <c r="ER62" s="26"/>
      <c r="ES62" s="26"/>
      <c r="ET62" s="26"/>
      <c r="EU62" s="26"/>
      <c r="EV62" s="26"/>
      <c r="EW62" s="26"/>
      <c r="EX62" s="26"/>
      <c r="EY62" s="26"/>
      <c r="EZ62" s="26"/>
      <c r="FA62" s="26"/>
      <c r="FB62" s="26"/>
      <c r="FC62" s="26"/>
      <c r="FD62" s="26"/>
      <c r="FE62" s="26"/>
      <c r="FF62" s="26"/>
      <c r="FG62" s="26"/>
      <c r="FH62" s="26"/>
      <c r="FI62" s="26"/>
      <c r="FJ62" s="26"/>
      <c r="FK62" s="26"/>
      <c r="FL62" s="26"/>
    </row>
    <row r="63" spans="2:168" x14ac:dyDescent="0.3">
      <c r="B63" s="40"/>
      <c r="C63" s="144" t="s">
        <v>425</v>
      </c>
      <c r="D63" s="10">
        <v>88</v>
      </c>
      <c r="E63" s="93">
        <f t="shared" si="8"/>
        <v>1</v>
      </c>
      <c r="F63" s="93">
        <f t="shared" si="9"/>
        <v>0</v>
      </c>
      <c r="G63" s="93">
        <f t="shared" si="10"/>
        <v>0</v>
      </c>
      <c r="H63" s="93">
        <f t="shared" si="11"/>
        <v>0</v>
      </c>
      <c r="I63" s="93">
        <f t="shared" si="12"/>
        <v>0</v>
      </c>
      <c r="J63" s="93">
        <f t="shared" si="13"/>
        <v>0</v>
      </c>
      <c r="K63" s="93">
        <f t="shared" si="14"/>
        <v>5</v>
      </c>
      <c r="L63" s="105">
        <f t="shared" si="15"/>
        <v>5</v>
      </c>
      <c r="M63" s="93"/>
      <c r="N63" s="93"/>
      <c r="O63" s="111"/>
      <c r="P63" s="26"/>
      <c r="Q63" s="26"/>
      <c r="R63" s="26"/>
      <c r="S63" s="26"/>
      <c r="T63" s="26"/>
      <c r="U63" s="26"/>
      <c r="V63" s="31"/>
      <c r="W63" s="32"/>
      <c r="X63" s="32"/>
      <c r="Y63" s="32"/>
      <c r="Z63" s="32"/>
      <c r="AA63" s="32"/>
      <c r="AB63" s="32"/>
      <c r="AC63" s="26"/>
      <c r="AD63" s="26"/>
      <c r="AE63" s="26"/>
      <c r="AF63" s="26"/>
      <c r="AG63" s="26"/>
      <c r="AH63" s="26"/>
      <c r="AI63" s="26"/>
      <c r="AJ63" s="32"/>
      <c r="AK63" s="32"/>
      <c r="AL63" s="32"/>
      <c r="AM63" s="32"/>
      <c r="AN63" s="32"/>
      <c r="AO63" s="32"/>
      <c r="AP63" s="32"/>
      <c r="AQ63" s="26"/>
      <c r="AR63" s="26"/>
      <c r="AS63" s="26"/>
      <c r="AT63" s="26"/>
      <c r="AU63" s="26"/>
      <c r="AV63" s="26"/>
      <c r="AW63" s="26"/>
      <c r="AX63" s="32"/>
      <c r="AY63" s="32"/>
      <c r="AZ63" s="32"/>
      <c r="BA63" s="32"/>
      <c r="BB63" s="32"/>
      <c r="BC63" s="32"/>
      <c r="BD63" s="32"/>
      <c r="BE63" s="26"/>
      <c r="BF63" s="26"/>
      <c r="BG63" s="26"/>
      <c r="BH63" s="26"/>
      <c r="BI63" s="26"/>
      <c r="BJ63" s="26"/>
      <c r="BK63" s="26"/>
      <c r="BL63" s="32"/>
      <c r="BM63" s="32"/>
      <c r="BN63" s="32"/>
      <c r="BO63" s="32"/>
      <c r="BP63" s="32"/>
      <c r="BQ63" s="32"/>
      <c r="BR63" s="32"/>
      <c r="BS63" s="26"/>
      <c r="BT63" s="26"/>
      <c r="BU63" s="26"/>
      <c r="BV63" s="26"/>
      <c r="BW63" s="26"/>
      <c r="BX63" s="26"/>
      <c r="BY63" s="26"/>
      <c r="BZ63" s="32"/>
      <c r="CA63" s="32"/>
      <c r="CB63" s="32"/>
      <c r="CC63" s="32"/>
      <c r="CD63" s="32"/>
      <c r="CE63" s="32"/>
      <c r="CF63" s="32"/>
      <c r="CG63" s="26"/>
      <c r="CH63" s="26"/>
      <c r="CI63" s="26"/>
      <c r="CJ63" s="26"/>
      <c r="CK63" s="26"/>
      <c r="CL63" s="26"/>
      <c r="CM63" s="26"/>
      <c r="CN63" s="32"/>
      <c r="CO63" s="32"/>
      <c r="CP63" s="32"/>
      <c r="CQ63" s="32"/>
      <c r="CR63" s="32"/>
      <c r="CS63" s="32"/>
      <c r="CT63" s="32"/>
      <c r="CU63" s="26"/>
      <c r="CV63" s="26"/>
      <c r="CW63" s="26"/>
      <c r="CX63" s="26"/>
      <c r="CY63" s="26"/>
      <c r="CZ63" s="26"/>
      <c r="DA63" s="26"/>
      <c r="DB63" s="26"/>
      <c r="DC63" s="26"/>
      <c r="DD63" s="26"/>
      <c r="DE63" s="26"/>
      <c r="DF63" s="26"/>
      <c r="DG63" s="26"/>
      <c r="DH63" s="26"/>
      <c r="DI63" s="26"/>
      <c r="DJ63" s="26"/>
      <c r="DK63" s="26"/>
      <c r="DL63" s="26"/>
      <c r="DM63" s="26"/>
      <c r="DN63" s="26"/>
      <c r="DO63" s="26"/>
      <c r="DP63" s="26"/>
      <c r="DQ63" s="26"/>
      <c r="DR63" s="26"/>
      <c r="DS63" s="26"/>
      <c r="DT63" s="26"/>
      <c r="DU63" s="26"/>
      <c r="DV63" s="26"/>
      <c r="DW63" s="26"/>
      <c r="DX63" s="26"/>
      <c r="DY63" s="26"/>
      <c r="DZ63" s="26"/>
      <c r="EA63" s="26"/>
      <c r="EB63" s="26"/>
      <c r="EC63" s="26"/>
      <c r="ED63" s="26">
        <v>1</v>
      </c>
      <c r="EE63" s="26"/>
      <c r="EF63" s="26"/>
      <c r="EG63" s="26"/>
      <c r="EH63" s="26"/>
      <c r="EI63" s="26"/>
      <c r="EJ63" s="26">
        <v>5</v>
      </c>
      <c r="EK63" s="26"/>
      <c r="EL63" s="26"/>
      <c r="EM63" s="26"/>
      <c r="EN63" s="26"/>
      <c r="EO63" s="26"/>
      <c r="EP63" s="26"/>
      <c r="EQ63" s="26"/>
      <c r="ER63" s="26"/>
      <c r="ES63" s="26"/>
      <c r="ET63" s="26"/>
      <c r="EU63" s="26"/>
      <c r="EV63" s="26"/>
      <c r="EW63" s="26"/>
      <c r="EX63" s="26"/>
      <c r="EY63" s="26"/>
      <c r="EZ63" s="26"/>
      <c r="FA63" s="26"/>
      <c r="FB63" s="26"/>
      <c r="FC63" s="26"/>
      <c r="FD63" s="26"/>
      <c r="FE63" s="26"/>
      <c r="FF63" s="26"/>
      <c r="FG63" s="26"/>
      <c r="FH63" s="26"/>
      <c r="FI63" s="26"/>
      <c r="FJ63" s="26"/>
      <c r="FK63" s="26"/>
      <c r="FL63" s="26"/>
    </row>
    <row r="64" spans="2:168" x14ac:dyDescent="0.3">
      <c r="B64" s="40"/>
      <c r="C64" s="144" t="s">
        <v>607</v>
      </c>
      <c r="D64" s="10">
        <v>89</v>
      </c>
      <c r="E64" s="93">
        <f t="shared" si="8"/>
        <v>1</v>
      </c>
      <c r="F64" s="93">
        <f t="shared" si="9"/>
        <v>0</v>
      </c>
      <c r="G64" s="93">
        <f t="shared" si="10"/>
        <v>0</v>
      </c>
      <c r="H64" s="93">
        <f t="shared" si="11"/>
        <v>0</v>
      </c>
      <c r="I64" s="93">
        <f t="shared" si="12"/>
        <v>0</v>
      </c>
      <c r="J64" s="93">
        <f t="shared" si="13"/>
        <v>0</v>
      </c>
      <c r="K64" s="93">
        <f t="shared" si="14"/>
        <v>5</v>
      </c>
      <c r="L64" s="105">
        <f t="shared" si="15"/>
        <v>5</v>
      </c>
      <c r="M64" s="93"/>
      <c r="N64" s="93"/>
      <c r="O64" s="111"/>
      <c r="P64" s="26"/>
      <c r="Q64" s="26"/>
      <c r="R64" s="26"/>
      <c r="S64" s="26"/>
      <c r="T64" s="26"/>
      <c r="U64" s="26"/>
      <c r="V64" s="31"/>
      <c r="W64" s="32"/>
      <c r="X64" s="32"/>
      <c r="Y64" s="32"/>
      <c r="Z64" s="32"/>
      <c r="AA64" s="32"/>
      <c r="AB64" s="32"/>
      <c r="AC64" s="26"/>
      <c r="AD64" s="26"/>
      <c r="AE64" s="26"/>
      <c r="AF64" s="26"/>
      <c r="AG64" s="26"/>
      <c r="AH64" s="26"/>
      <c r="AI64" s="26"/>
      <c r="AJ64" s="32"/>
      <c r="AK64" s="32"/>
      <c r="AL64" s="32"/>
      <c r="AM64" s="32"/>
      <c r="AN64" s="32"/>
      <c r="AO64" s="32"/>
      <c r="AP64" s="32"/>
      <c r="AQ64" s="26"/>
      <c r="AR64" s="26"/>
      <c r="AS64" s="26"/>
      <c r="AT64" s="26"/>
      <c r="AU64" s="26"/>
      <c r="AV64" s="26"/>
      <c r="AW64" s="26"/>
      <c r="AX64" s="32"/>
      <c r="AY64" s="32"/>
      <c r="AZ64" s="32"/>
      <c r="BA64" s="32"/>
      <c r="BB64" s="32"/>
      <c r="BC64" s="32"/>
      <c r="BD64" s="32"/>
      <c r="BE64" s="26"/>
      <c r="BF64" s="26"/>
      <c r="BG64" s="26"/>
      <c r="BH64" s="26"/>
      <c r="BI64" s="26"/>
      <c r="BJ64" s="26"/>
      <c r="BK64" s="26"/>
      <c r="BL64" s="32"/>
      <c r="BM64" s="32"/>
      <c r="BN64" s="32"/>
      <c r="BO64" s="32"/>
      <c r="BP64" s="32"/>
      <c r="BQ64" s="32"/>
      <c r="BR64" s="32"/>
      <c r="BS64" s="26"/>
      <c r="BT64" s="26"/>
      <c r="BU64" s="26"/>
      <c r="BV64" s="26"/>
      <c r="BW64" s="26"/>
      <c r="BX64" s="26"/>
      <c r="BY64" s="26"/>
      <c r="BZ64" s="32"/>
      <c r="CA64" s="32"/>
      <c r="CB64" s="32"/>
      <c r="CC64" s="32"/>
      <c r="CD64" s="32"/>
      <c r="CE64" s="32"/>
      <c r="CF64" s="32"/>
      <c r="CG64" s="26"/>
      <c r="CH64" s="26"/>
      <c r="CI64" s="26"/>
      <c r="CJ64" s="26"/>
      <c r="CK64" s="26"/>
      <c r="CL64" s="26"/>
      <c r="CM64" s="26"/>
      <c r="CN64" s="32"/>
      <c r="CO64" s="32"/>
      <c r="CP64" s="32"/>
      <c r="CQ64" s="32"/>
      <c r="CR64" s="32"/>
      <c r="CS64" s="32"/>
      <c r="CT64" s="32"/>
      <c r="CU64" s="26"/>
      <c r="CV64" s="26"/>
      <c r="CW64" s="26"/>
      <c r="CX64" s="26"/>
      <c r="CY64" s="26"/>
      <c r="CZ64" s="26"/>
      <c r="DA64" s="26"/>
      <c r="DB64" s="26"/>
      <c r="DC64" s="26"/>
      <c r="DD64" s="26"/>
      <c r="DE64" s="26"/>
      <c r="DF64" s="26"/>
      <c r="DG64" s="26"/>
      <c r="DH64" s="26"/>
      <c r="DI64" s="26"/>
      <c r="DJ64" s="26"/>
      <c r="DK64" s="26"/>
      <c r="DL64" s="26"/>
      <c r="DM64" s="26"/>
      <c r="DN64" s="26"/>
      <c r="DO64" s="26"/>
      <c r="DP64" s="26"/>
      <c r="DQ64" s="26"/>
      <c r="DR64" s="26"/>
      <c r="DS64" s="26"/>
      <c r="DT64" s="26"/>
      <c r="DU64" s="26"/>
      <c r="DV64" s="26"/>
      <c r="DW64" s="26"/>
      <c r="DX64" s="26"/>
      <c r="DY64" s="26"/>
      <c r="DZ64" s="26"/>
      <c r="EA64" s="26"/>
      <c r="EB64" s="26"/>
      <c r="EC64" s="26"/>
      <c r="ED64" s="26">
        <v>1</v>
      </c>
      <c r="EE64" s="26"/>
      <c r="EF64" s="26"/>
      <c r="EG64" s="26"/>
      <c r="EH64" s="26"/>
      <c r="EI64" s="26"/>
      <c r="EJ64" s="26">
        <v>5</v>
      </c>
      <c r="EK64" s="26"/>
      <c r="EL64" s="26"/>
      <c r="EM64" s="26"/>
      <c r="EN64" s="26"/>
      <c r="EO64" s="26"/>
      <c r="EP64" s="26"/>
      <c r="EQ64" s="26"/>
      <c r="ER64" s="26"/>
      <c r="ES64" s="26"/>
      <c r="ET64" s="26"/>
      <c r="EU64" s="26"/>
      <c r="EV64" s="26"/>
      <c r="EW64" s="26"/>
      <c r="EX64" s="26"/>
      <c r="EY64" s="26"/>
      <c r="EZ64" s="26"/>
      <c r="FA64" s="26"/>
      <c r="FB64" s="26"/>
      <c r="FC64" s="26"/>
      <c r="FD64" s="26"/>
      <c r="FE64" s="26"/>
      <c r="FF64" s="26"/>
      <c r="FG64" s="26"/>
      <c r="FH64" s="26"/>
      <c r="FI64" s="26"/>
      <c r="FJ64" s="26"/>
      <c r="FK64" s="26"/>
      <c r="FL64" s="26"/>
    </row>
    <row r="65" spans="2:168" x14ac:dyDescent="0.3">
      <c r="B65" s="40"/>
      <c r="C65" s="144" t="s">
        <v>608</v>
      </c>
      <c r="D65" s="10">
        <v>90</v>
      </c>
      <c r="E65" s="93">
        <f t="shared" si="8"/>
        <v>1</v>
      </c>
      <c r="F65" s="93">
        <f t="shared" si="9"/>
        <v>0</v>
      </c>
      <c r="G65" s="93">
        <f t="shared" si="10"/>
        <v>0</v>
      </c>
      <c r="H65" s="93">
        <f t="shared" si="11"/>
        <v>0</v>
      </c>
      <c r="I65" s="93">
        <f t="shared" si="12"/>
        <v>0</v>
      </c>
      <c r="J65" s="93">
        <f t="shared" si="13"/>
        <v>0</v>
      </c>
      <c r="K65" s="93">
        <f t="shared" si="14"/>
        <v>5</v>
      </c>
      <c r="L65" s="105">
        <f t="shared" si="15"/>
        <v>5</v>
      </c>
      <c r="M65" s="93"/>
      <c r="N65" s="93"/>
      <c r="O65" s="111"/>
      <c r="P65" s="26"/>
      <c r="Q65" s="26"/>
      <c r="R65" s="26"/>
      <c r="S65" s="26"/>
      <c r="T65" s="26"/>
      <c r="U65" s="26"/>
      <c r="V65" s="31"/>
      <c r="W65" s="32"/>
      <c r="X65" s="32"/>
      <c r="Y65" s="32"/>
      <c r="Z65" s="32"/>
      <c r="AA65" s="32"/>
      <c r="AB65" s="32"/>
      <c r="AC65" s="26"/>
      <c r="AD65" s="26"/>
      <c r="AE65" s="26"/>
      <c r="AF65" s="26"/>
      <c r="AG65" s="26"/>
      <c r="AH65" s="26"/>
      <c r="AI65" s="26"/>
      <c r="AJ65" s="32"/>
      <c r="AK65" s="32"/>
      <c r="AL65" s="32"/>
      <c r="AM65" s="32"/>
      <c r="AN65" s="32"/>
      <c r="AO65" s="32"/>
      <c r="AP65" s="32"/>
      <c r="AQ65" s="26"/>
      <c r="AR65" s="26"/>
      <c r="AS65" s="26"/>
      <c r="AT65" s="26"/>
      <c r="AU65" s="26"/>
      <c r="AV65" s="26"/>
      <c r="AW65" s="26"/>
      <c r="AX65" s="32"/>
      <c r="AY65" s="32"/>
      <c r="AZ65" s="32"/>
      <c r="BA65" s="32"/>
      <c r="BB65" s="32"/>
      <c r="BC65" s="32"/>
      <c r="BD65" s="32"/>
      <c r="BE65" s="26"/>
      <c r="BF65" s="26"/>
      <c r="BG65" s="26"/>
      <c r="BH65" s="26"/>
      <c r="BI65" s="26"/>
      <c r="BJ65" s="26"/>
      <c r="BK65" s="26"/>
      <c r="BL65" s="32"/>
      <c r="BM65" s="32"/>
      <c r="BN65" s="32"/>
      <c r="BO65" s="32"/>
      <c r="BP65" s="32"/>
      <c r="BQ65" s="32"/>
      <c r="BR65" s="32"/>
      <c r="BS65" s="26"/>
      <c r="BT65" s="26"/>
      <c r="BU65" s="26"/>
      <c r="BV65" s="26"/>
      <c r="BW65" s="26"/>
      <c r="BX65" s="26"/>
      <c r="BY65" s="26"/>
      <c r="BZ65" s="32"/>
      <c r="CA65" s="32"/>
      <c r="CB65" s="32"/>
      <c r="CC65" s="32"/>
      <c r="CD65" s="32"/>
      <c r="CE65" s="32"/>
      <c r="CF65" s="32"/>
      <c r="CG65" s="26"/>
      <c r="CH65" s="26"/>
      <c r="CI65" s="26"/>
      <c r="CJ65" s="26"/>
      <c r="CK65" s="26"/>
      <c r="CL65" s="26"/>
      <c r="CM65" s="26"/>
      <c r="CN65" s="32"/>
      <c r="CO65" s="32"/>
      <c r="CP65" s="32"/>
      <c r="CQ65" s="32"/>
      <c r="CR65" s="32"/>
      <c r="CS65" s="32"/>
      <c r="CT65" s="32"/>
      <c r="CU65" s="26"/>
      <c r="CV65" s="26"/>
      <c r="CW65" s="26"/>
      <c r="CX65" s="26"/>
      <c r="CY65" s="26"/>
      <c r="CZ65" s="26"/>
      <c r="DA65" s="26"/>
      <c r="DB65" s="26"/>
      <c r="DC65" s="26"/>
      <c r="DD65" s="26"/>
      <c r="DE65" s="26"/>
      <c r="DF65" s="26"/>
      <c r="DG65" s="26"/>
      <c r="DH65" s="26"/>
      <c r="DI65" s="26"/>
      <c r="DJ65" s="26"/>
      <c r="DK65" s="26"/>
      <c r="DL65" s="26"/>
      <c r="DM65" s="26"/>
      <c r="DN65" s="26"/>
      <c r="DO65" s="26"/>
      <c r="DP65" s="26"/>
      <c r="DQ65" s="26"/>
      <c r="DR65" s="26"/>
      <c r="DS65" s="26"/>
      <c r="DT65" s="26"/>
      <c r="DU65" s="26"/>
      <c r="DV65" s="26"/>
      <c r="DW65" s="26"/>
      <c r="DX65" s="26"/>
      <c r="DY65" s="26"/>
      <c r="DZ65" s="26"/>
      <c r="EA65" s="26"/>
      <c r="EB65" s="26"/>
      <c r="EC65" s="26"/>
      <c r="ED65" s="26">
        <v>1</v>
      </c>
      <c r="EE65" s="26"/>
      <c r="EF65" s="26"/>
      <c r="EG65" s="26"/>
      <c r="EH65" s="26"/>
      <c r="EI65" s="26"/>
      <c r="EJ65" s="26">
        <v>5</v>
      </c>
      <c r="EK65" s="26"/>
      <c r="EL65" s="26"/>
      <c r="EM65" s="26"/>
      <c r="EN65" s="26"/>
      <c r="EO65" s="26"/>
      <c r="EP65" s="26"/>
      <c r="EQ65" s="26"/>
      <c r="ER65" s="26"/>
      <c r="ES65" s="26"/>
      <c r="ET65" s="26"/>
      <c r="EU65" s="26"/>
      <c r="EV65" s="26"/>
      <c r="EW65" s="26"/>
      <c r="EX65" s="26"/>
      <c r="EY65" s="26"/>
      <c r="EZ65" s="26"/>
      <c r="FA65" s="26"/>
      <c r="FB65" s="26"/>
      <c r="FC65" s="26"/>
      <c r="FD65" s="26"/>
      <c r="FE65" s="26"/>
      <c r="FF65" s="26"/>
      <c r="FG65" s="26"/>
      <c r="FH65" s="26"/>
      <c r="FI65" s="26"/>
      <c r="FJ65" s="26"/>
      <c r="FK65" s="26"/>
      <c r="FL65" s="26"/>
    </row>
    <row r="66" spans="2:168" ht="14.4" x14ac:dyDescent="0.3">
      <c r="B66" s="40">
        <v>21</v>
      </c>
      <c r="C66" s="149" t="s">
        <v>10</v>
      </c>
      <c r="D66" s="13">
        <v>21</v>
      </c>
      <c r="E66" s="93">
        <f t="shared" ref="E66:E94" si="16">V66+AC66+AJ66+AQ66+AX66+BE66+BL66+BS66+BZ66+CG66+CN66+CU66+DB66+DI66+DP66+DW66+ED66+EK66+ER66+EY66</f>
        <v>10</v>
      </c>
      <c r="F66" s="93">
        <f t="shared" ref="F66:F94" si="17">W66+AD66+AK66+AR66+AY66+BF66+BM66+BT66+CA66+CH66+CO66+CV66+DC66+DJ66+DQ66+DX66+EE66+EL66+ES66+EZ66</f>
        <v>10</v>
      </c>
      <c r="G66" s="93">
        <f t="shared" ref="G66:G94" si="18">X66+AE66+AL66+AS66+AZ66+BG66+BN66+BU66+CB66+CI66+CP66+CW66+DD66+DK66+DR66+DY66+EF66+EM66+ET66+FA66</f>
        <v>4</v>
      </c>
      <c r="H66" s="93">
        <f t="shared" ref="H66:H94" si="19">Y66+AF66+AM66+AT66+BA66+BH66+BO66+BV66+CC66+CJ66+CQ66+CX66+DE66+DL66+DS66+DZ66+EG66+EN66+EU66+FB66</f>
        <v>0</v>
      </c>
      <c r="I66" s="93">
        <f t="shared" ref="I66:I94" si="20">Z66+AG66+AN66+AU66+BB66+BI66+BP66+BW66+CD66+CK66+CR66+CY66+DF66+DM66+DT66+EA66+EH66+EO66+EV66+FC66</f>
        <v>0</v>
      </c>
      <c r="J66" s="93">
        <f t="shared" ref="J66:J94" si="21">AA66+AH66+AO66+AV66+BC66+BJ66+BQ66+BX66+CE66+CL66+CS66+CZ66+DG66+DN66+DU66+EB66+EI66+EP66+EW66+FD66</f>
        <v>0</v>
      </c>
      <c r="K66" s="93">
        <f t="shared" ref="K66:K94" si="22">AB66+AI66+AP66+AW66+BD66+BK66+BR66+BY66+CF66+CM66+CT66+DA66+DH66+DO66+DV66+EC66+EJ66+EQ66+EX66+FE66</f>
        <v>49.26</v>
      </c>
      <c r="L66" s="105">
        <f t="shared" ref="L66:L97" si="23">IF(E66&gt;0,+K66/E66,0)</f>
        <v>4.9260000000000002</v>
      </c>
      <c r="M66" s="93" t="s">
        <v>81</v>
      </c>
      <c r="N66" s="93" t="s">
        <v>88</v>
      </c>
      <c r="O66" s="111">
        <v>15</v>
      </c>
      <c r="P66" s="24">
        <f>4+1+1+1+1+5</f>
        <v>13</v>
      </c>
      <c r="Q66" s="24">
        <f>1+1+1+1+4</f>
        <v>8</v>
      </c>
      <c r="R66" s="24"/>
      <c r="S66" s="24"/>
      <c r="T66" s="24"/>
      <c r="U66" s="24"/>
      <c r="V66" s="31">
        <v>1</v>
      </c>
      <c r="W66" s="32">
        <v>2</v>
      </c>
      <c r="X66" s="32">
        <v>1</v>
      </c>
      <c r="Y66" s="32">
        <v>0</v>
      </c>
      <c r="Z66" s="32">
        <v>0</v>
      </c>
      <c r="AA66" s="32">
        <v>0</v>
      </c>
      <c r="AB66" s="32">
        <v>6</v>
      </c>
      <c r="AC66" s="26">
        <v>1</v>
      </c>
      <c r="AD66" s="26">
        <v>0</v>
      </c>
      <c r="AE66" s="33">
        <v>1</v>
      </c>
      <c r="AF66" s="26">
        <v>0</v>
      </c>
      <c r="AG66" s="26">
        <v>0</v>
      </c>
      <c r="AH66" s="26"/>
      <c r="AI66" s="26">
        <v>4.8600000000000003</v>
      </c>
      <c r="AJ66" s="34">
        <v>1</v>
      </c>
      <c r="AK66" s="32"/>
      <c r="AL66" s="32"/>
      <c r="AM66" s="32"/>
      <c r="AN66" s="32"/>
      <c r="AO66" s="32"/>
      <c r="AP66" s="32">
        <v>3.5</v>
      </c>
      <c r="AQ66" s="26"/>
      <c r="AR66" s="26"/>
      <c r="AS66" s="26"/>
      <c r="AT66" s="26"/>
      <c r="AU66" s="26"/>
      <c r="AV66" s="26"/>
      <c r="AW66" s="26"/>
      <c r="AX66" s="32"/>
      <c r="AY66" s="32"/>
      <c r="AZ66" s="32"/>
      <c r="BA66" s="32"/>
      <c r="BB66" s="32"/>
      <c r="BC66" s="32"/>
      <c r="BD66" s="32"/>
      <c r="BE66" s="26">
        <v>1</v>
      </c>
      <c r="BF66" s="26">
        <v>1</v>
      </c>
      <c r="BG66" s="26">
        <v>1</v>
      </c>
      <c r="BH66" s="26"/>
      <c r="BI66" s="26"/>
      <c r="BJ66" s="26"/>
      <c r="BK66" s="2">
        <v>5.4</v>
      </c>
      <c r="BL66" s="32">
        <v>1</v>
      </c>
      <c r="BM66" s="32">
        <v>1</v>
      </c>
      <c r="BN66" s="32"/>
      <c r="BO66" s="32"/>
      <c r="BP66" s="32"/>
      <c r="BQ66" s="32"/>
      <c r="BR66" s="8">
        <v>5</v>
      </c>
      <c r="BS66" s="26">
        <v>1</v>
      </c>
      <c r="BT66" s="26">
        <v>1</v>
      </c>
      <c r="BU66" s="26"/>
      <c r="BV66" s="26"/>
      <c r="BW66" s="26"/>
      <c r="BX66" s="26"/>
      <c r="BY66" s="2">
        <v>5</v>
      </c>
      <c r="BZ66" s="32">
        <v>1</v>
      </c>
      <c r="CA66" s="32">
        <v>1</v>
      </c>
      <c r="CB66" s="32"/>
      <c r="CC66" s="32"/>
      <c r="CD66" s="32"/>
      <c r="CE66" s="32"/>
      <c r="CF66" s="8">
        <v>4.5</v>
      </c>
      <c r="CG66" s="26"/>
      <c r="CH66" s="26"/>
      <c r="CI66" s="26"/>
      <c r="CJ66" s="26"/>
      <c r="CK66" s="26"/>
      <c r="CL66" s="26"/>
      <c r="CM66" s="2"/>
      <c r="CN66" s="32">
        <v>1</v>
      </c>
      <c r="CO66" s="32">
        <v>2</v>
      </c>
      <c r="CP66" s="32"/>
      <c r="CQ66" s="32"/>
      <c r="CR66" s="32"/>
      <c r="CS66" s="32"/>
      <c r="CT66" s="8">
        <v>5</v>
      </c>
      <c r="CU66" s="26"/>
      <c r="CV66" s="26"/>
      <c r="CW66" s="26"/>
      <c r="CX66" s="26"/>
      <c r="CY66" s="26"/>
      <c r="CZ66" s="26"/>
      <c r="DA66" s="2"/>
      <c r="DB66" s="26">
        <v>1</v>
      </c>
      <c r="DC66" s="26">
        <v>2</v>
      </c>
      <c r="DD66" s="26">
        <v>1</v>
      </c>
      <c r="DE66" s="26"/>
      <c r="DF66" s="26"/>
      <c r="DG66" s="26"/>
      <c r="DH66" s="2">
        <v>5</v>
      </c>
      <c r="DI66" s="26"/>
      <c r="DJ66" s="26"/>
      <c r="DK66" s="26"/>
      <c r="DL66" s="26"/>
      <c r="DM66" s="26"/>
      <c r="DN66" s="26"/>
      <c r="DO66" s="2"/>
      <c r="DP66" s="26">
        <v>1</v>
      </c>
      <c r="DQ66" s="26"/>
      <c r="DR66" s="26"/>
      <c r="DS66" s="26"/>
      <c r="DT66" s="26"/>
      <c r="DU66" s="26"/>
      <c r="DV66" s="2">
        <v>5</v>
      </c>
      <c r="DW66" s="26"/>
      <c r="DX66" s="26"/>
      <c r="DY66" s="26"/>
      <c r="DZ66" s="26"/>
      <c r="EA66" s="26"/>
      <c r="EB66" s="26"/>
      <c r="EC66" s="2"/>
      <c r="ED66" s="26"/>
      <c r="EE66" s="26"/>
      <c r="EF66" s="26"/>
      <c r="EG66" s="26"/>
      <c r="EH66" s="26"/>
      <c r="EI66" s="26"/>
      <c r="EJ66" s="2"/>
      <c r="EK66" s="26"/>
      <c r="EL66" s="26"/>
      <c r="EM66" s="26"/>
      <c r="EN66" s="26"/>
      <c r="EO66" s="26"/>
      <c r="EP66" s="26"/>
      <c r="EQ66" s="2"/>
      <c r="ER66" s="26"/>
      <c r="ES66" s="26"/>
      <c r="ET66" s="26"/>
      <c r="EU66" s="26"/>
      <c r="EV66" s="26"/>
      <c r="EW66" s="26"/>
      <c r="EX66" s="2"/>
      <c r="EY66" s="26"/>
      <c r="EZ66" s="26"/>
      <c r="FA66" s="26"/>
      <c r="FB66" s="26"/>
      <c r="FC66" s="26"/>
      <c r="FD66" s="26"/>
      <c r="FE66" s="2"/>
      <c r="FF66" s="26"/>
      <c r="FG66" s="26"/>
      <c r="FH66" s="26"/>
      <c r="FI66" s="26"/>
      <c r="FJ66" s="26"/>
      <c r="FK66" s="26"/>
      <c r="FL66" s="2"/>
    </row>
    <row r="67" spans="2:168" ht="14.4" x14ac:dyDescent="0.3">
      <c r="B67" s="40">
        <v>6</v>
      </c>
      <c r="C67" s="149" t="s">
        <v>475</v>
      </c>
      <c r="D67" s="14">
        <v>6</v>
      </c>
      <c r="E67" s="93">
        <f t="shared" si="16"/>
        <v>4</v>
      </c>
      <c r="F67" s="93">
        <f t="shared" si="17"/>
        <v>0</v>
      </c>
      <c r="G67" s="93">
        <f t="shared" si="18"/>
        <v>0</v>
      </c>
      <c r="H67" s="93">
        <f t="shared" si="19"/>
        <v>0</v>
      </c>
      <c r="I67" s="93">
        <f t="shared" si="20"/>
        <v>0</v>
      </c>
      <c r="J67" s="93">
        <f t="shared" si="21"/>
        <v>0</v>
      </c>
      <c r="K67" s="93">
        <f t="shared" si="22"/>
        <v>19.5</v>
      </c>
      <c r="L67" s="105">
        <f t="shared" si="23"/>
        <v>4.875</v>
      </c>
      <c r="M67" s="93" t="s">
        <v>81</v>
      </c>
      <c r="N67" s="93" t="s">
        <v>88</v>
      </c>
      <c r="O67" s="111">
        <v>4</v>
      </c>
      <c r="P67" s="3">
        <f>3+1</f>
        <v>4</v>
      </c>
      <c r="Q67" s="3">
        <f>1+1+1+1</f>
        <v>4</v>
      </c>
      <c r="R67" s="3"/>
      <c r="S67" s="3"/>
      <c r="T67" s="3"/>
      <c r="U67" s="3"/>
      <c r="V67" s="7"/>
      <c r="W67" s="8"/>
      <c r="X67" s="8"/>
      <c r="Y67" s="8"/>
      <c r="Z67" s="8"/>
      <c r="AA67" s="8"/>
      <c r="AB67" s="8"/>
      <c r="AC67" s="2"/>
      <c r="AD67" s="2"/>
      <c r="AE67" s="2"/>
      <c r="AF67" s="2"/>
      <c r="AG67" s="2"/>
      <c r="AH67" s="2"/>
      <c r="AI67" s="2"/>
      <c r="AJ67" s="8"/>
      <c r="AK67" s="8"/>
      <c r="AL67" s="8"/>
      <c r="AM67" s="8"/>
      <c r="AN67" s="8"/>
      <c r="AO67" s="8"/>
      <c r="AP67" s="8"/>
      <c r="AQ67" s="2">
        <v>1</v>
      </c>
      <c r="AR67" s="2"/>
      <c r="AS67" s="2"/>
      <c r="AT67" s="2"/>
      <c r="AU67" s="2"/>
      <c r="AV67" s="2"/>
      <c r="AW67" s="2">
        <v>4</v>
      </c>
      <c r="AX67" s="8">
        <v>1</v>
      </c>
      <c r="AY67" s="8"/>
      <c r="AZ67" s="8"/>
      <c r="BA67" s="8"/>
      <c r="BB67" s="8"/>
      <c r="BC67" s="8"/>
      <c r="BD67" s="8">
        <v>4.5</v>
      </c>
      <c r="BE67" s="2">
        <v>1</v>
      </c>
      <c r="BF67" s="2"/>
      <c r="BG67" s="2"/>
      <c r="BH67" s="2"/>
      <c r="BI67" s="2"/>
      <c r="BJ67" s="2"/>
      <c r="BK67" s="2">
        <v>6</v>
      </c>
      <c r="BL67" s="8"/>
      <c r="BM67" s="8"/>
      <c r="BN67" s="8"/>
      <c r="BO67" s="8"/>
      <c r="BP67" s="8"/>
      <c r="BQ67" s="8"/>
      <c r="BR67" s="8"/>
      <c r="BS67" s="2">
        <v>1</v>
      </c>
      <c r="BT67" s="2"/>
      <c r="BU67" s="2"/>
      <c r="BV67" s="2"/>
      <c r="BW67" s="2"/>
      <c r="BX67" s="2"/>
      <c r="BY67" s="2">
        <v>5</v>
      </c>
      <c r="BZ67" s="8"/>
      <c r="CA67" s="8"/>
      <c r="CB67" s="8"/>
      <c r="CC67" s="8"/>
      <c r="CD67" s="8"/>
      <c r="CE67" s="8"/>
      <c r="CF67" s="8"/>
      <c r="CG67" s="2"/>
      <c r="CH67" s="2"/>
      <c r="CI67" s="2"/>
      <c r="CJ67" s="2"/>
      <c r="CK67" s="2"/>
      <c r="CL67" s="2"/>
      <c r="CM67" s="2"/>
      <c r="CN67" s="8"/>
      <c r="CO67" s="8"/>
      <c r="CP67" s="8"/>
      <c r="CQ67" s="8"/>
      <c r="CR67" s="8"/>
      <c r="CS67" s="8"/>
      <c r="CT67" s="8"/>
      <c r="CU67" s="2"/>
      <c r="CV67" s="2"/>
      <c r="CW67" s="2"/>
      <c r="CX67" s="2"/>
      <c r="CY67" s="2"/>
      <c r="CZ67" s="2"/>
      <c r="DA67" s="2"/>
      <c r="DB67" s="2"/>
      <c r="DC67" s="2"/>
      <c r="DD67" s="2"/>
      <c r="DE67" s="2"/>
      <c r="DF67" s="2"/>
      <c r="DG67" s="2"/>
      <c r="DH67" s="2"/>
      <c r="DI67" s="2"/>
      <c r="DJ67" s="2"/>
      <c r="DK67" s="2"/>
      <c r="DL67" s="2"/>
      <c r="DM67" s="2"/>
      <c r="DN67" s="2"/>
      <c r="DO67" s="2"/>
      <c r="DP67" s="2"/>
      <c r="DQ67" s="2"/>
      <c r="DR67" s="2"/>
      <c r="DS67" s="2"/>
      <c r="DT67" s="2"/>
      <c r="DU67" s="2"/>
      <c r="DV67" s="2"/>
      <c r="DW67" s="2"/>
      <c r="DX67" s="2"/>
      <c r="DY67" s="2"/>
      <c r="DZ67" s="2"/>
      <c r="EA67" s="2"/>
      <c r="EB67" s="2"/>
      <c r="EC67" s="2"/>
      <c r="ED67" s="2"/>
      <c r="EE67" s="2"/>
      <c r="EF67" s="2"/>
      <c r="EG67" s="2"/>
      <c r="EH67" s="2"/>
      <c r="EI67" s="2"/>
      <c r="EJ67" s="2"/>
      <c r="EK67" s="2"/>
      <c r="EL67" s="2"/>
      <c r="EM67" s="2"/>
      <c r="EN67" s="2"/>
      <c r="EO67" s="2"/>
      <c r="EP67" s="2"/>
      <c r="EQ67" s="2"/>
      <c r="ER67" s="2"/>
      <c r="ES67" s="2"/>
      <c r="ET67" s="2"/>
      <c r="EU67" s="2"/>
      <c r="EV67" s="2"/>
      <c r="EW67" s="2"/>
      <c r="EX67" s="2"/>
      <c r="EY67" s="2"/>
      <c r="EZ67" s="2"/>
      <c r="FA67" s="2"/>
      <c r="FB67" s="2"/>
      <c r="FC67" s="2"/>
      <c r="FD67" s="2"/>
      <c r="FE67" s="2"/>
      <c r="FF67" s="2"/>
      <c r="FG67" s="2"/>
      <c r="FH67" s="2"/>
      <c r="FI67" s="2"/>
      <c r="FJ67" s="2"/>
      <c r="FK67" s="2"/>
      <c r="FL67" s="2"/>
    </row>
    <row r="68" spans="2:168" ht="14.4" x14ac:dyDescent="0.3">
      <c r="B68" s="40">
        <v>14</v>
      </c>
      <c r="C68" s="149" t="s">
        <v>310</v>
      </c>
      <c r="D68" s="35">
        <v>14</v>
      </c>
      <c r="E68" s="93">
        <f t="shared" si="16"/>
        <v>15</v>
      </c>
      <c r="F68" s="93">
        <f t="shared" si="17"/>
        <v>8</v>
      </c>
      <c r="G68" s="93">
        <f t="shared" si="18"/>
        <v>5</v>
      </c>
      <c r="H68" s="93">
        <f t="shared" si="19"/>
        <v>0</v>
      </c>
      <c r="I68" s="93">
        <f t="shared" si="20"/>
        <v>0</v>
      </c>
      <c r="J68" s="93">
        <f t="shared" si="21"/>
        <v>0</v>
      </c>
      <c r="K68" s="93">
        <f t="shared" si="22"/>
        <v>71.569999999999993</v>
      </c>
      <c r="L68" s="105">
        <f t="shared" si="23"/>
        <v>4.7713333333333328</v>
      </c>
      <c r="M68" s="93" t="s">
        <v>81</v>
      </c>
      <c r="N68" s="93" t="s">
        <v>88</v>
      </c>
      <c r="O68" s="111">
        <v>20</v>
      </c>
      <c r="P68" s="24">
        <f>4+1+2+2+1+1+2+2+5</f>
        <v>20</v>
      </c>
      <c r="Q68" s="24">
        <f>2+1+1+1+2+1+1</f>
        <v>9</v>
      </c>
      <c r="R68" s="24"/>
      <c r="S68" s="24"/>
      <c r="T68" s="24"/>
      <c r="U68" s="24"/>
      <c r="V68" s="31">
        <v>1</v>
      </c>
      <c r="W68" s="32">
        <v>1</v>
      </c>
      <c r="X68" s="32">
        <v>2</v>
      </c>
      <c r="Y68" s="32">
        <v>0</v>
      </c>
      <c r="Z68" s="32">
        <v>0</v>
      </c>
      <c r="AA68" s="32">
        <v>0</v>
      </c>
      <c r="AB68" s="32">
        <v>6</v>
      </c>
      <c r="AC68" s="26">
        <v>1</v>
      </c>
      <c r="AD68" s="26">
        <v>1</v>
      </c>
      <c r="AE68" s="26">
        <v>0</v>
      </c>
      <c r="AF68" s="26">
        <v>0</v>
      </c>
      <c r="AG68" s="26">
        <v>0</v>
      </c>
      <c r="AH68" s="26"/>
      <c r="AI68" s="26">
        <v>5.57</v>
      </c>
      <c r="AJ68" s="32">
        <v>1</v>
      </c>
      <c r="AK68" s="32"/>
      <c r="AL68" s="32"/>
      <c r="AM68" s="32"/>
      <c r="AN68" s="32"/>
      <c r="AO68" s="32"/>
      <c r="AP68" s="32">
        <v>4.5</v>
      </c>
      <c r="AQ68" s="26">
        <v>1</v>
      </c>
      <c r="AR68" s="26"/>
      <c r="AS68" s="26"/>
      <c r="AT68" s="26"/>
      <c r="AU68" s="26"/>
      <c r="AV68" s="26"/>
      <c r="AW68" s="26">
        <v>4</v>
      </c>
      <c r="AX68" s="32">
        <v>1</v>
      </c>
      <c r="AY68" s="32"/>
      <c r="AZ68" s="32"/>
      <c r="BA68" s="32"/>
      <c r="BB68" s="32"/>
      <c r="BC68" s="32"/>
      <c r="BD68" s="32">
        <v>5</v>
      </c>
      <c r="BE68" s="26">
        <v>1</v>
      </c>
      <c r="BF68" s="26"/>
      <c r="BG68" s="26"/>
      <c r="BH68" s="26"/>
      <c r="BI68" s="26"/>
      <c r="BJ68" s="26"/>
      <c r="BK68" s="2">
        <v>5</v>
      </c>
      <c r="BL68" s="32">
        <v>1</v>
      </c>
      <c r="BM68" s="32">
        <v>2</v>
      </c>
      <c r="BN68" s="32"/>
      <c r="BO68" s="32"/>
      <c r="BP68" s="32"/>
      <c r="BQ68" s="32"/>
      <c r="BR68" s="8">
        <v>5</v>
      </c>
      <c r="BS68" s="26">
        <v>1</v>
      </c>
      <c r="BT68" s="26"/>
      <c r="BU68" s="26"/>
      <c r="BV68" s="26"/>
      <c r="BW68" s="26"/>
      <c r="BX68" s="26"/>
      <c r="BY68" s="2">
        <v>5</v>
      </c>
      <c r="BZ68" s="32">
        <v>1</v>
      </c>
      <c r="CA68" s="32">
        <v>1</v>
      </c>
      <c r="CB68" s="32">
        <v>1</v>
      </c>
      <c r="CC68" s="32"/>
      <c r="CD68" s="32"/>
      <c r="CE68" s="32"/>
      <c r="CF68" s="8">
        <v>5.5</v>
      </c>
      <c r="CG68" s="26">
        <v>1</v>
      </c>
      <c r="CH68" s="26">
        <v>1</v>
      </c>
      <c r="CI68" s="26"/>
      <c r="CJ68" s="26"/>
      <c r="CK68" s="26"/>
      <c r="CL68" s="26"/>
      <c r="CM68" s="2">
        <v>4</v>
      </c>
      <c r="CN68" s="32">
        <v>1</v>
      </c>
      <c r="CO68" s="32">
        <v>2</v>
      </c>
      <c r="CP68" s="32">
        <v>1</v>
      </c>
      <c r="CQ68" s="32"/>
      <c r="CR68" s="32"/>
      <c r="CS68" s="32"/>
      <c r="CT68" s="8">
        <v>5</v>
      </c>
      <c r="CU68" s="26">
        <v>1</v>
      </c>
      <c r="CV68" s="26"/>
      <c r="CW68" s="26">
        <v>1</v>
      </c>
      <c r="CX68" s="26"/>
      <c r="CY68" s="26"/>
      <c r="CZ68" s="26"/>
      <c r="DA68" s="2">
        <v>2</v>
      </c>
      <c r="DB68" s="26">
        <v>1</v>
      </c>
      <c r="DC68" s="26"/>
      <c r="DD68" s="26"/>
      <c r="DE68" s="26"/>
      <c r="DF68" s="26"/>
      <c r="DG68" s="26"/>
      <c r="DH68" s="2">
        <v>5</v>
      </c>
      <c r="DI68" s="26">
        <v>1</v>
      </c>
      <c r="DJ68" s="26"/>
      <c r="DK68" s="26"/>
      <c r="DL68" s="26"/>
      <c r="DM68" s="26"/>
      <c r="DN68" s="26"/>
      <c r="DO68" s="2">
        <v>5</v>
      </c>
      <c r="DP68" s="26">
        <v>1</v>
      </c>
      <c r="DQ68" s="26"/>
      <c r="DR68" s="26"/>
      <c r="DS68" s="26"/>
      <c r="DT68" s="26"/>
      <c r="DU68" s="26"/>
      <c r="DV68" s="2">
        <v>5</v>
      </c>
      <c r="DW68" s="26"/>
      <c r="DX68" s="26"/>
      <c r="DY68" s="26"/>
      <c r="DZ68" s="26"/>
      <c r="EA68" s="26"/>
      <c r="EB68" s="26"/>
      <c r="EC68" s="2"/>
      <c r="ED68" s="26"/>
      <c r="EE68" s="26"/>
      <c r="EF68" s="26"/>
      <c r="EG68" s="26"/>
      <c r="EH68" s="26"/>
      <c r="EI68" s="26"/>
      <c r="EJ68" s="2"/>
      <c r="EK68" s="26"/>
      <c r="EL68" s="26"/>
      <c r="EM68" s="26"/>
      <c r="EN68" s="26"/>
      <c r="EO68" s="26"/>
      <c r="EP68" s="26"/>
      <c r="EQ68" s="2"/>
      <c r="ER68" s="26"/>
      <c r="ES68" s="26"/>
      <c r="ET68" s="26"/>
      <c r="EU68" s="26"/>
      <c r="EV68" s="26"/>
      <c r="EW68" s="26"/>
      <c r="EX68" s="2"/>
      <c r="EY68" s="26"/>
      <c r="EZ68" s="26"/>
      <c r="FA68" s="26"/>
      <c r="FB68" s="26"/>
      <c r="FC68" s="26"/>
      <c r="FD68" s="26"/>
      <c r="FE68" s="2"/>
      <c r="FF68" s="26"/>
      <c r="FG68" s="26"/>
      <c r="FH68" s="26"/>
      <c r="FI68" s="26"/>
      <c r="FJ68" s="26"/>
      <c r="FK68" s="26"/>
      <c r="FL68" s="2"/>
    </row>
    <row r="69" spans="2:168" x14ac:dyDescent="0.3">
      <c r="B69" s="40">
        <v>83</v>
      </c>
      <c r="C69" s="146" t="s">
        <v>576</v>
      </c>
      <c r="D69" s="10">
        <v>83</v>
      </c>
      <c r="E69" s="93">
        <f t="shared" si="16"/>
        <v>4</v>
      </c>
      <c r="F69" s="93">
        <f t="shared" si="17"/>
        <v>2</v>
      </c>
      <c r="G69" s="93">
        <f t="shared" si="18"/>
        <v>0</v>
      </c>
      <c r="H69" s="93">
        <f t="shared" si="19"/>
        <v>0</v>
      </c>
      <c r="I69" s="93">
        <f t="shared" si="20"/>
        <v>0</v>
      </c>
      <c r="J69" s="93">
        <f t="shared" si="21"/>
        <v>0</v>
      </c>
      <c r="K69" s="93">
        <f t="shared" si="22"/>
        <v>19</v>
      </c>
      <c r="L69" s="105">
        <f t="shared" si="23"/>
        <v>4.75</v>
      </c>
      <c r="M69" s="93"/>
      <c r="N69" s="93"/>
      <c r="O69" s="111"/>
      <c r="P69" s="26"/>
      <c r="Q69" s="26"/>
      <c r="R69" s="26"/>
      <c r="S69" s="26"/>
      <c r="T69" s="26"/>
      <c r="U69" s="26"/>
      <c r="V69" s="31"/>
      <c r="W69" s="32"/>
      <c r="X69" s="32"/>
      <c r="Y69" s="32"/>
      <c r="Z69" s="32"/>
      <c r="AA69" s="32"/>
      <c r="AB69" s="32"/>
      <c r="AC69" s="26"/>
      <c r="AD69" s="26"/>
      <c r="AE69" s="26"/>
      <c r="AF69" s="26"/>
      <c r="AG69" s="26"/>
      <c r="AH69" s="26"/>
      <c r="AI69" s="26"/>
      <c r="AJ69" s="32"/>
      <c r="AK69" s="32"/>
      <c r="AL69" s="32"/>
      <c r="AM69" s="32"/>
      <c r="AN69" s="32"/>
      <c r="AO69" s="32"/>
      <c r="AP69" s="32"/>
      <c r="AQ69" s="26"/>
      <c r="AR69" s="26"/>
      <c r="AS69" s="26"/>
      <c r="AT69" s="26"/>
      <c r="AU69" s="26"/>
      <c r="AV69" s="26"/>
      <c r="AW69" s="26"/>
      <c r="AX69" s="32"/>
      <c r="AY69" s="32"/>
      <c r="AZ69" s="32"/>
      <c r="BA69" s="32"/>
      <c r="BB69" s="32"/>
      <c r="BC69" s="32"/>
      <c r="BD69" s="32"/>
      <c r="BE69" s="26"/>
      <c r="BF69" s="26"/>
      <c r="BG69" s="26"/>
      <c r="BH69" s="26"/>
      <c r="BI69" s="26"/>
      <c r="BJ69" s="26"/>
      <c r="BK69" s="26"/>
      <c r="BL69" s="32"/>
      <c r="BM69" s="32"/>
      <c r="BN69" s="32"/>
      <c r="BO69" s="32"/>
      <c r="BP69" s="32"/>
      <c r="BQ69" s="32"/>
      <c r="BR69" s="32"/>
      <c r="BS69" s="26"/>
      <c r="BT69" s="26"/>
      <c r="BU69" s="26"/>
      <c r="BV69" s="26"/>
      <c r="BW69" s="26"/>
      <c r="BX69" s="26"/>
      <c r="BY69" s="26"/>
      <c r="BZ69" s="32"/>
      <c r="CA69" s="32"/>
      <c r="CB69" s="32"/>
      <c r="CC69" s="32"/>
      <c r="CD69" s="32"/>
      <c r="CE69" s="32"/>
      <c r="CF69" s="32"/>
      <c r="CG69" s="26"/>
      <c r="CH69" s="26"/>
      <c r="CI69" s="26"/>
      <c r="CJ69" s="26"/>
      <c r="CK69" s="26"/>
      <c r="CL69" s="26"/>
      <c r="CM69" s="26"/>
      <c r="CN69" s="32"/>
      <c r="CO69" s="32"/>
      <c r="CP69" s="32"/>
      <c r="CQ69" s="32"/>
      <c r="CR69" s="32"/>
      <c r="CS69" s="32"/>
      <c r="CT69" s="32"/>
      <c r="CU69" s="26"/>
      <c r="CV69" s="26"/>
      <c r="CW69" s="26"/>
      <c r="CX69" s="26"/>
      <c r="CY69" s="26"/>
      <c r="CZ69" s="26"/>
      <c r="DA69" s="26"/>
      <c r="DB69" s="26">
        <v>1</v>
      </c>
      <c r="DC69" s="26">
        <v>1</v>
      </c>
      <c r="DD69" s="26"/>
      <c r="DE69" s="26"/>
      <c r="DF69" s="26"/>
      <c r="DG69" s="26"/>
      <c r="DH69" s="26">
        <v>5</v>
      </c>
      <c r="DI69" s="26">
        <v>1</v>
      </c>
      <c r="DJ69" s="26">
        <v>1</v>
      </c>
      <c r="DK69" s="26"/>
      <c r="DL69" s="26"/>
      <c r="DM69" s="26"/>
      <c r="DN69" s="26"/>
      <c r="DO69" s="26">
        <v>4</v>
      </c>
      <c r="DP69" s="26"/>
      <c r="DQ69" s="26"/>
      <c r="DR69" s="26"/>
      <c r="DS69" s="26"/>
      <c r="DT69" s="26"/>
      <c r="DU69" s="26"/>
      <c r="DV69" s="26"/>
      <c r="DW69" s="26">
        <v>1</v>
      </c>
      <c r="DX69" s="26"/>
      <c r="DY69" s="26"/>
      <c r="DZ69" s="26"/>
      <c r="EA69" s="26"/>
      <c r="EB69" s="26"/>
      <c r="EC69" s="26">
        <v>5</v>
      </c>
      <c r="ED69" s="26">
        <v>1</v>
      </c>
      <c r="EE69" s="26"/>
      <c r="EF69" s="26"/>
      <c r="EG69" s="26"/>
      <c r="EH69" s="26"/>
      <c r="EI69" s="26"/>
      <c r="EJ69" s="26">
        <v>5</v>
      </c>
      <c r="EK69" s="26"/>
      <c r="EL69" s="26"/>
      <c r="EM69" s="26"/>
      <c r="EN69" s="26"/>
      <c r="EO69" s="26"/>
      <c r="EP69" s="26"/>
      <c r="EQ69" s="26"/>
      <c r="ER69" s="26"/>
      <c r="ES69" s="26"/>
      <c r="ET69" s="26"/>
      <c r="EU69" s="26"/>
      <c r="EV69" s="26"/>
      <c r="EW69" s="26"/>
      <c r="EX69" s="26"/>
      <c r="EY69" s="26"/>
      <c r="EZ69" s="26"/>
      <c r="FA69" s="26"/>
      <c r="FB69" s="26"/>
      <c r="FC69" s="26"/>
      <c r="FD69" s="26"/>
      <c r="FE69" s="26"/>
      <c r="FF69" s="26"/>
      <c r="FG69" s="26"/>
      <c r="FH69" s="26"/>
      <c r="FI69" s="26"/>
      <c r="FJ69" s="26"/>
      <c r="FK69" s="26"/>
      <c r="FL69" s="26"/>
    </row>
    <row r="70" spans="2:168" ht="14.4" x14ac:dyDescent="0.3">
      <c r="B70" s="40">
        <v>9</v>
      </c>
      <c r="C70" s="149" t="s">
        <v>328</v>
      </c>
      <c r="D70" s="13">
        <v>9</v>
      </c>
      <c r="E70" s="93">
        <f t="shared" si="16"/>
        <v>1</v>
      </c>
      <c r="F70" s="93">
        <f t="shared" si="17"/>
        <v>0</v>
      </c>
      <c r="G70" s="93">
        <f t="shared" si="18"/>
        <v>2</v>
      </c>
      <c r="H70" s="93">
        <f t="shared" si="19"/>
        <v>0</v>
      </c>
      <c r="I70" s="93">
        <f t="shared" si="20"/>
        <v>0</v>
      </c>
      <c r="J70" s="93">
        <f t="shared" si="21"/>
        <v>0</v>
      </c>
      <c r="K70" s="93">
        <f t="shared" si="22"/>
        <v>4.5</v>
      </c>
      <c r="L70" s="105">
        <f t="shared" si="23"/>
        <v>4.5</v>
      </c>
      <c r="M70" s="93" t="s">
        <v>81</v>
      </c>
      <c r="N70" s="93" t="s">
        <v>91</v>
      </c>
      <c r="O70" s="111">
        <v>5</v>
      </c>
      <c r="P70" s="3">
        <f>2+2+1</f>
        <v>5</v>
      </c>
      <c r="Q70" s="3">
        <f>3+1+1</f>
        <v>5</v>
      </c>
      <c r="R70" s="3"/>
      <c r="S70" s="3"/>
      <c r="T70" s="3"/>
      <c r="U70" s="3"/>
      <c r="V70" s="7"/>
      <c r="W70" s="8"/>
      <c r="X70" s="8"/>
      <c r="Y70" s="8"/>
      <c r="Z70" s="8"/>
      <c r="AA70" s="8"/>
      <c r="AB70" s="8"/>
      <c r="AC70" s="2"/>
      <c r="AD70" s="2"/>
      <c r="AE70" s="2"/>
      <c r="AF70" s="2"/>
      <c r="AG70" s="2"/>
      <c r="AH70" s="2"/>
      <c r="AI70" s="2"/>
      <c r="AJ70" s="8"/>
      <c r="AK70" s="8"/>
      <c r="AL70" s="8"/>
      <c r="AM70" s="8"/>
      <c r="AN70" s="8"/>
      <c r="AO70" s="8"/>
      <c r="AP70" s="8"/>
      <c r="AQ70" s="2"/>
      <c r="AR70" s="2"/>
      <c r="AS70" s="2"/>
      <c r="AT70" s="2"/>
      <c r="AU70" s="2"/>
      <c r="AV70" s="2"/>
      <c r="AW70" s="2"/>
      <c r="AX70" s="8"/>
      <c r="AY70" s="8"/>
      <c r="AZ70" s="8"/>
      <c r="BA70" s="8"/>
      <c r="BB70" s="8"/>
      <c r="BC70" s="8"/>
      <c r="BD70" s="8"/>
      <c r="BE70" s="2"/>
      <c r="BF70" s="2"/>
      <c r="BG70" s="2"/>
      <c r="BH70" s="2"/>
      <c r="BI70" s="2"/>
      <c r="BJ70" s="2"/>
      <c r="BK70" s="2"/>
      <c r="BL70" s="8"/>
      <c r="BM70" s="8"/>
      <c r="BN70" s="8"/>
      <c r="BO70" s="8"/>
      <c r="BP70" s="8"/>
      <c r="BQ70" s="8"/>
      <c r="BR70" s="8"/>
      <c r="BS70" s="2"/>
      <c r="BT70" s="2"/>
      <c r="BU70" s="2"/>
      <c r="BV70" s="2"/>
      <c r="BW70" s="2"/>
      <c r="BX70" s="2"/>
      <c r="BY70" s="2"/>
      <c r="BZ70" s="8">
        <v>1</v>
      </c>
      <c r="CA70" s="8"/>
      <c r="CB70" s="8">
        <v>2</v>
      </c>
      <c r="CC70" s="8"/>
      <c r="CD70" s="8"/>
      <c r="CE70" s="8"/>
      <c r="CF70" s="8">
        <v>4.5</v>
      </c>
      <c r="CG70" s="2"/>
      <c r="CH70" s="2"/>
      <c r="CI70" s="2"/>
      <c r="CJ70" s="2"/>
      <c r="CK70" s="2"/>
      <c r="CL70" s="2"/>
      <c r="CM70" s="2"/>
      <c r="CN70" s="8"/>
      <c r="CO70" s="8"/>
      <c r="CP70" s="8"/>
      <c r="CQ70" s="8"/>
      <c r="CR70" s="8"/>
      <c r="CS70" s="8"/>
      <c r="CT70" s="8"/>
      <c r="CU70" s="2"/>
      <c r="CV70" s="2"/>
      <c r="CW70" s="2"/>
      <c r="CX70" s="2"/>
      <c r="CY70" s="2"/>
      <c r="CZ70" s="2"/>
      <c r="DA70" s="2"/>
      <c r="DB70" s="2"/>
      <c r="DC70" s="2"/>
      <c r="DD70" s="2"/>
      <c r="DE70" s="2"/>
      <c r="DF70" s="2"/>
      <c r="DG70" s="2"/>
      <c r="DH70" s="2"/>
      <c r="DI70" s="2"/>
      <c r="DJ70" s="2"/>
      <c r="DK70" s="2"/>
      <c r="DL70" s="2"/>
      <c r="DM70" s="2"/>
      <c r="DN70" s="2"/>
      <c r="DO70" s="2"/>
      <c r="DP70" s="2"/>
      <c r="DQ70" s="2"/>
      <c r="DR70" s="2"/>
      <c r="DS70" s="2"/>
      <c r="DT70" s="2"/>
      <c r="DU70" s="2"/>
      <c r="DV70" s="2"/>
      <c r="DW70" s="2"/>
      <c r="DX70" s="2"/>
      <c r="DY70" s="2"/>
      <c r="DZ70" s="2"/>
      <c r="EA70" s="2"/>
      <c r="EB70" s="2"/>
      <c r="EC70" s="2"/>
      <c r="ED70" s="2"/>
      <c r="EE70" s="2"/>
      <c r="EF70" s="2"/>
      <c r="EG70" s="2"/>
      <c r="EH70" s="2"/>
      <c r="EI70" s="2"/>
      <c r="EJ70" s="2"/>
      <c r="EK70" s="2"/>
      <c r="EL70" s="2"/>
      <c r="EM70" s="2"/>
      <c r="EN70" s="2"/>
      <c r="EO70" s="2"/>
      <c r="EP70" s="2"/>
      <c r="EQ70" s="2"/>
      <c r="ER70" s="2"/>
      <c r="ES70" s="2"/>
      <c r="ET70" s="2"/>
      <c r="EU70" s="2"/>
      <c r="EV70" s="2"/>
      <c r="EW70" s="2"/>
      <c r="EX70" s="2"/>
      <c r="EY70" s="2"/>
      <c r="EZ70" s="2"/>
      <c r="FA70" s="2"/>
      <c r="FB70" s="2"/>
      <c r="FC70" s="2"/>
      <c r="FD70" s="2"/>
      <c r="FE70" s="2"/>
      <c r="FF70" s="2"/>
      <c r="FG70" s="2"/>
      <c r="FH70" s="2"/>
      <c r="FI70" s="2"/>
      <c r="FJ70" s="2"/>
      <c r="FK70" s="2"/>
      <c r="FL70" s="2"/>
    </row>
    <row r="71" spans="2:168" x14ac:dyDescent="0.3">
      <c r="B71" s="40">
        <v>72</v>
      </c>
      <c r="C71" s="152" t="s">
        <v>450</v>
      </c>
      <c r="D71" s="10">
        <v>72</v>
      </c>
      <c r="E71" s="93">
        <f t="shared" si="16"/>
        <v>5</v>
      </c>
      <c r="F71" s="93">
        <f t="shared" si="17"/>
        <v>3</v>
      </c>
      <c r="G71" s="93">
        <f t="shared" si="18"/>
        <v>0</v>
      </c>
      <c r="H71" s="93">
        <f t="shared" si="19"/>
        <v>0</v>
      </c>
      <c r="I71" s="93">
        <f t="shared" si="20"/>
        <v>0</v>
      </c>
      <c r="J71" s="93">
        <f t="shared" si="21"/>
        <v>0</v>
      </c>
      <c r="K71" s="93">
        <f t="shared" si="22"/>
        <v>22</v>
      </c>
      <c r="L71" s="105">
        <f t="shared" si="23"/>
        <v>4.4000000000000004</v>
      </c>
      <c r="M71" s="93"/>
      <c r="N71" s="93"/>
      <c r="O71" s="111"/>
      <c r="P71" s="26"/>
      <c r="Q71" s="26"/>
      <c r="R71" s="26"/>
      <c r="S71" s="26"/>
      <c r="T71" s="26"/>
      <c r="U71" s="26"/>
      <c r="V71" s="31"/>
      <c r="W71" s="32"/>
      <c r="X71" s="32"/>
      <c r="Y71" s="32"/>
      <c r="Z71" s="32"/>
      <c r="AA71" s="32"/>
      <c r="AB71" s="32"/>
      <c r="AC71" s="26"/>
      <c r="AD71" s="26"/>
      <c r="AE71" s="26"/>
      <c r="AF71" s="26"/>
      <c r="AG71" s="26"/>
      <c r="AH71" s="26"/>
      <c r="AI71" s="26"/>
      <c r="AJ71" s="32"/>
      <c r="AK71" s="32"/>
      <c r="AL71" s="32"/>
      <c r="AM71" s="32"/>
      <c r="AN71" s="32"/>
      <c r="AO71" s="32"/>
      <c r="AP71" s="32"/>
      <c r="AQ71" s="26"/>
      <c r="AR71" s="26"/>
      <c r="AS71" s="26"/>
      <c r="AT71" s="26"/>
      <c r="AU71" s="26"/>
      <c r="AV71" s="26"/>
      <c r="AW71" s="26"/>
      <c r="AX71" s="32"/>
      <c r="AY71" s="32"/>
      <c r="AZ71" s="32"/>
      <c r="BA71" s="32"/>
      <c r="BB71" s="32"/>
      <c r="BC71" s="32"/>
      <c r="BD71" s="32"/>
      <c r="BE71" s="26"/>
      <c r="BF71" s="26"/>
      <c r="BG71" s="26"/>
      <c r="BH71" s="26"/>
      <c r="BI71" s="26"/>
      <c r="BJ71" s="26"/>
      <c r="BK71" s="26"/>
      <c r="BL71" s="32"/>
      <c r="BM71" s="32"/>
      <c r="BN71" s="32"/>
      <c r="BO71" s="32"/>
      <c r="BP71" s="32"/>
      <c r="BQ71" s="32"/>
      <c r="BR71" s="32"/>
      <c r="BS71" s="26"/>
      <c r="BT71" s="26"/>
      <c r="BU71" s="26"/>
      <c r="BV71" s="26"/>
      <c r="BW71" s="26"/>
      <c r="BX71" s="26"/>
      <c r="BY71" s="26"/>
      <c r="BZ71" s="32">
        <v>1</v>
      </c>
      <c r="CA71" s="32"/>
      <c r="CB71" s="32"/>
      <c r="CC71" s="32"/>
      <c r="CD71" s="32"/>
      <c r="CE71" s="32"/>
      <c r="CF71" s="32">
        <v>3.5</v>
      </c>
      <c r="CG71" s="26"/>
      <c r="CH71" s="26"/>
      <c r="CI71" s="26"/>
      <c r="CJ71" s="26"/>
      <c r="CK71" s="26"/>
      <c r="CL71" s="26"/>
      <c r="CM71" s="26"/>
      <c r="CN71" s="32">
        <v>1</v>
      </c>
      <c r="CO71" s="32"/>
      <c r="CP71" s="32"/>
      <c r="CQ71" s="32"/>
      <c r="CR71" s="32"/>
      <c r="CS71" s="32"/>
      <c r="CT71" s="32">
        <v>4.5</v>
      </c>
      <c r="CU71" s="26"/>
      <c r="CV71" s="26"/>
      <c r="CW71" s="26"/>
      <c r="CX71" s="26"/>
      <c r="CY71" s="26"/>
      <c r="CZ71" s="26"/>
      <c r="DA71" s="26"/>
      <c r="DB71" s="26">
        <v>1</v>
      </c>
      <c r="DC71" s="26">
        <v>2</v>
      </c>
      <c r="DD71" s="26"/>
      <c r="DE71" s="26"/>
      <c r="DF71" s="26"/>
      <c r="DG71" s="26"/>
      <c r="DH71" s="26">
        <v>4</v>
      </c>
      <c r="DI71" s="26"/>
      <c r="DJ71" s="26"/>
      <c r="DK71" s="26"/>
      <c r="DL71" s="26"/>
      <c r="DM71" s="26"/>
      <c r="DN71" s="26"/>
      <c r="DO71" s="26"/>
      <c r="DP71" s="26"/>
      <c r="DQ71" s="26"/>
      <c r="DR71" s="26"/>
      <c r="DS71" s="26"/>
      <c r="DT71" s="26"/>
      <c r="DU71" s="26"/>
      <c r="DV71" s="26"/>
      <c r="DW71" s="26">
        <v>1</v>
      </c>
      <c r="DX71" s="26">
        <v>1</v>
      </c>
      <c r="DY71" s="26"/>
      <c r="DZ71" s="26"/>
      <c r="EA71" s="26"/>
      <c r="EB71" s="26"/>
      <c r="EC71" s="26">
        <v>5</v>
      </c>
      <c r="ED71" s="26">
        <v>1</v>
      </c>
      <c r="EE71" s="26"/>
      <c r="EF71" s="26"/>
      <c r="EG71" s="26"/>
      <c r="EH71" s="26"/>
      <c r="EI71" s="26"/>
      <c r="EJ71" s="26">
        <v>5</v>
      </c>
      <c r="EK71" s="26"/>
      <c r="EL71" s="26"/>
      <c r="EM71" s="26"/>
      <c r="EN71" s="26"/>
      <c r="EO71" s="26"/>
      <c r="EP71" s="26"/>
      <c r="EQ71" s="26"/>
      <c r="ER71" s="26"/>
      <c r="ES71" s="26"/>
      <c r="ET71" s="26"/>
      <c r="EU71" s="26"/>
      <c r="EV71" s="26"/>
      <c r="EW71" s="26"/>
      <c r="EX71" s="26"/>
      <c r="EY71" s="26"/>
      <c r="EZ71" s="26"/>
      <c r="FA71" s="26"/>
      <c r="FB71" s="26"/>
      <c r="FC71" s="26"/>
      <c r="FD71" s="26"/>
      <c r="FE71" s="26"/>
      <c r="FF71" s="26"/>
      <c r="FG71" s="26"/>
      <c r="FH71" s="26"/>
      <c r="FI71" s="26"/>
      <c r="FJ71" s="26"/>
      <c r="FK71" s="26"/>
      <c r="FL71" s="26"/>
    </row>
    <row r="72" spans="2:168" x14ac:dyDescent="0.3">
      <c r="B72" s="40">
        <v>61</v>
      </c>
      <c r="C72" s="153" t="s">
        <v>379</v>
      </c>
      <c r="D72" s="10">
        <v>61</v>
      </c>
      <c r="E72" s="93">
        <f t="shared" si="16"/>
        <v>3</v>
      </c>
      <c r="F72" s="93">
        <f t="shared" si="17"/>
        <v>0</v>
      </c>
      <c r="G72" s="93">
        <f t="shared" si="18"/>
        <v>0</v>
      </c>
      <c r="H72" s="93">
        <f t="shared" si="19"/>
        <v>0</v>
      </c>
      <c r="I72" s="93">
        <f t="shared" si="20"/>
        <v>0</v>
      </c>
      <c r="J72" s="93">
        <f t="shared" si="21"/>
        <v>0</v>
      </c>
      <c r="K72" s="93">
        <f t="shared" si="22"/>
        <v>12.5</v>
      </c>
      <c r="L72" s="105">
        <f t="shared" si="23"/>
        <v>4.166666666666667</v>
      </c>
      <c r="M72" s="93" t="s">
        <v>81</v>
      </c>
      <c r="N72" s="93" t="s">
        <v>97</v>
      </c>
      <c r="O72" s="111"/>
      <c r="P72" s="26"/>
      <c r="Q72" s="26"/>
      <c r="R72" s="26"/>
      <c r="S72" s="26"/>
      <c r="T72" s="26"/>
      <c r="U72" s="26"/>
      <c r="V72" s="31"/>
      <c r="W72" s="32"/>
      <c r="X72" s="32"/>
      <c r="Y72" s="32"/>
      <c r="Z72" s="32"/>
      <c r="AA72" s="32"/>
      <c r="AB72" s="32"/>
      <c r="AC72" s="26"/>
      <c r="AD72" s="26"/>
      <c r="AE72" s="26"/>
      <c r="AF72" s="26"/>
      <c r="AG72" s="26"/>
      <c r="AH72" s="26"/>
      <c r="AI72" s="26"/>
      <c r="AJ72" s="32"/>
      <c r="AK72" s="32"/>
      <c r="AL72" s="32"/>
      <c r="AM72" s="32"/>
      <c r="AN72" s="32"/>
      <c r="AO72" s="32"/>
      <c r="AP72" s="32"/>
      <c r="AQ72" s="26">
        <v>1</v>
      </c>
      <c r="AR72" s="26"/>
      <c r="AS72" s="26"/>
      <c r="AT72" s="26"/>
      <c r="AU72" s="26"/>
      <c r="AV72" s="26"/>
      <c r="AW72" s="26">
        <v>5.2</v>
      </c>
      <c r="AX72" s="32"/>
      <c r="AY72" s="32"/>
      <c r="AZ72" s="32"/>
      <c r="BA72" s="32"/>
      <c r="BB72" s="32"/>
      <c r="BC72" s="32"/>
      <c r="BD72" s="32"/>
      <c r="BE72" s="26"/>
      <c r="BF72" s="26"/>
      <c r="BG72" s="26"/>
      <c r="BH72" s="26"/>
      <c r="BI72" s="26"/>
      <c r="BJ72" s="26"/>
      <c r="BK72" s="26"/>
      <c r="BL72" s="32"/>
      <c r="BM72" s="32"/>
      <c r="BN72" s="32"/>
      <c r="BO72" s="32"/>
      <c r="BP72" s="32"/>
      <c r="BQ72" s="32"/>
      <c r="BR72" s="32"/>
      <c r="BS72" s="26">
        <v>1</v>
      </c>
      <c r="BT72" s="26"/>
      <c r="BU72" s="26"/>
      <c r="BV72" s="26"/>
      <c r="BW72" s="26"/>
      <c r="BX72" s="26"/>
      <c r="BY72" s="26">
        <v>5</v>
      </c>
      <c r="BZ72" s="32">
        <v>1</v>
      </c>
      <c r="CA72" s="32"/>
      <c r="CB72" s="32"/>
      <c r="CC72" s="32"/>
      <c r="CD72" s="32"/>
      <c r="CE72" s="32"/>
      <c r="CF72" s="32">
        <v>2.2999999999999998</v>
      </c>
      <c r="CG72" s="26"/>
      <c r="CH72" s="26"/>
      <c r="CI72" s="26"/>
      <c r="CJ72" s="26"/>
      <c r="CK72" s="26"/>
      <c r="CL72" s="26"/>
      <c r="CM72" s="26"/>
      <c r="CN72" s="32"/>
      <c r="CO72" s="32"/>
      <c r="CP72" s="32"/>
      <c r="CQ72" s="32"/>
      <c r="CR72" s="32"/>
      <c r="CS72" s="32"/>
      <c r="CT72" s="32"/>
      <c r="CU72" s="26"/>
      <c r="CV72" s="26"/>
      <c r="CW72" s="26"/>
      <c r="CX72" s="26"/>
      <c r="CY72" s="26"/>
      <c r="CZ72" s="26"/>
      <c r="DA72" s="26"/>
      <c r="DB72" s="26"/>
      <c r="DC72" s="26"/>
      <c r="DD72" s="26"/>
      <c r="DE72" s="26"/>
      <c r="DF72" s="26"/>
      <c r="DG72" s="26"/>
      <c r="DH72" s="26"/>
      <c r="DI72" s="26"/>
      <c r="DJ72" s="26"/>
      <c r="DK72" s="26"/>
      <c r="DL72" s="26"/>
      <c r="DM72" s="26"/>
      <c r="DN72" s="26"/>
      <c r="DO72" s="26"/>
      <c r="DP72" s="26"/>
      <c r="DQ72" s="26"/>
      <c r="DR72" s="26"/>
      <c r="DS72" s="26"/>
      <c r="DT72" s="26"/>
      <c r="DU72" s="26"/>
      <c r="DV72" s="26"/>
      <c r="DW72" s="26"/>
      <c r="DX72" s="26"/>
      <c r="DY72" s="26"/>
      <c r="DZ72" s="26"/>
      <c r="EA72" s="26"/>
      <c r="EB72" s="26"/>
      <c r="EC72" s="26"/>
      <c r="ED72" s="26"/>
      <c r="EE72" s="26"/>
      <c r="EF72" s="26"/>
      <c r="EG72" s="26"/>
      <c r="EH72" s="26"/>
      <c r="EI72" s="26"/>
      <c r="EJ72" s="26"/>
      <c r="EK72" s="26"/>
      <c r="EL72" s="26"/>
      <c r="EM72" s="26"/>
      <c r="EN72" s="26"/>
      <c r="EO72" s="26"/>
      <c r="EP72" s="26"/>
      <c r="EQ72" s="26"/>
      <c r="ER72" s="26"/>
      <c r="ES72" s="26"/>
      <c r="ET72" s="26"/>
      <c r="EU72" s="26"/>
      <c r="EV72" s="26"/>
      <c r="EW72" s="26"/>
      <c r="EX72" s="26"/>
      <c r="EY72" s="26"/>
      <c r="EZ72" s="26"/>
      <c r="FA72" s="26"/>
      <c r="FB72" s="26"/>
      <c r="FC72" s="26"/>
      <c r="FD72" s="26"/>
      <c r="FE72" s="26"/>
      <c r="FF72" s="26"/>
      <c r="FG72" s="26"/>
      <c r="FH72" s="26"/>
      <c r="FI72" s="26"/>
      <c r="FJ72" s="26"/>
      <c r="FK72" s="26"/>
      <c r="FL72" s="26"/>
    </row>
    <row r="73" spans="2:168" ht="14.4" x14ac:dyDescent="0.3">
      <c r="B73" s="40">
        <v>22</v>
      </c>
      <c r="C73" s="125" t="s">
        <v>36</v>
      </c>
      <c r="D73" s="14">
        <v>22</v>
      </c>
      <c r="E73" s="93">
        <f t="shared" si="16"/>
        <v>2</v>
      </c>
      <c r="F73" s="93">
        <f t="shared" si="17"/>
        <v>1</v>
      </c>
      <c r="G73" s="93">
        <f t="shared" si="18"/>
        <v>0</v>
      </c>
      <c r="H73" s="93">
        <f t="shared" si="19"/>
        <v>0</v>
      </c>
      <c r="I73" s="93">
        <f t="shared" si="20"/>
        <v>0</v>
      </c>
      <c r="J73" s="93">
        <f t="shared" si="21"/>
        <v>0</v>
      </c>
      <c r="K73" s="93">
        <f t="shared" si="22"/>
        <v>8</v>
      </c>
      <c r="L73" s="105">
        <f t="shared" si="23"/>
        <v>4</v>
      </c>
      <c r="M73" s="93" t="s">
        <v>351</v>
      </c>
      <c r="N73" s="93" t="s">
        <v>352</v>
      </c>
      <c r="O73" s="111">
        <v>3</v>
      </c>
      <c r="P73" s="4">
        <f>1</f>
        <v>1</v>
      </c>
      <c r="Q73" s="4">
        <f>2+1</f>
        <v>3</v>
      </c>
      <c r="R73" s="4"/>
      <c r="S73" s="4"/>
      <c r="T73" s="4"/>
      <c r="U73" s="4"/>
      <c r="V73" s="7"/>
      <c r="W73" s="8"/>
      <c r="X73" s="8"/>
      <c r="Y73" s="8"/>
      <c r="Z73" s="8"/>
      <c r="AA73" s="8"/>
      <c r="AB73" s="8"/>
      <c r="AC73" s="2"/>
      <c r="AD73" s="2"/>
      <c r="AE73" s="2"/>
      <c r="AF73" s="2"/>
      <c r="AG73" s="2"/>
      <c r="AH73" s="2"/>
      <c r="AI73" s="2"/>
      <c r="AJ73" s="8"/>
      <c r="AK73" s="8"/>
      <c r="AL73" s="8"/>
      <c r="AM73" s="8"/>
      <c r="AN73" s="8"/>
      <c r="AO73" s="8"/>
      <c r="AP73" s="8"/>
      <c r="AQ73" s="2"/>
      <c r="AR73" s="2"/>
      <c r="AS73" s="2"/>
      <c r="AT73" s="2"/>
      <c r="AU73" s="2"/>
      <c r="AV73" s="2"/>
      <c r="AW73" s="2"/>
      <c r="AX73" s="8"/>
      <c r="AY73" s="8"/>
      <c r="AZ73" s="8"/>
      <c r="BA73" s="8"/>
      <c r="BB73" s="8"/>
      <c r="BC73" s="8"/>
      <c r="BD73" s="8"/>
      <c r="BE73" s="2"/>
      <c r="BF73" s="2"/>
      <c r="BG73" s="2"/>
      <c r="BH73" s="2"/>
      <c r="BI73" s="2"/>
      <c r="BJ73" s="2"/>
      <c r="BK73" s="2"/>
      <c r="BL73" s="8"/>
      <c r="BM73" s="8"/>
      <c r="BN73" s="8"/>
      <c r="BO73" s="8"/>
      <c r="BP73" s="8"/>
      <c r="BQ73" s="8"/>
      <c r="BR73" s="8"/>
      <c r="BS73" s="2"/>
      <c r="BT73" s="2"/>
      <c r="BU73" s="2"/>
      <c r="BV73" s="2"/>
      <c r="BW73" s="2"/>
      <c r="BX73" s="2"/>
      <c r="BY73" s="2"/>
      <c r="BZ73" s="8"/>
      <c r="CA73" s="8"/>
      <c r="CB73" s="8"/>
      <c r="CC73" s="8"/>
      <c r="CD73" s="8"/>
      <c r="CE73" s="8"/>
      <c r="CF73" s="8"/>
      <c r="CG73" s="2"/>
      <c r="CH73" s="2"/>
      <c r="CI73" s="2"/>
      <c r="CJ73" s="2"/>
      <c r="CK73" s="2"/>
      <c r="CL73" s="2"/>
      <c r="CM73" s="2"/>
      <c r="CN73" s="8"/>
      <c r="CO73" s="8"/>
      <c r="CP73" s="8"/>
      <c r="CQ73" s="8"/>
      <c r="CR73" s="8"/>
      <c r="CS73" s="8"/>
      <c r="CT73" s="8"/>
      <c r="CU73" s="2"/>
      <c r="CV73" s="2"/>
      <c r="CW73" s="2"/>
      <c r="CX73" s="2"/>
      <c r="CY73" s="2"/>
      <c r="CZ73" s="2"/>
      <c r="DA73" s="2"/>
      <c r="DB73" s="2"/>
      <c r="DC73" s="2"/>
      <c r="DD73" s="2"/>
      <c r="DE73" s="2"/>
      <c r="DF73" s="2"/>
      <c r="DG73" s="2"/>
      <c r="DH73" s="2"/>
      <c r="DI73" s="26">
        <v>1</v>
      </c>
      <c r="DJ73" s="26">
        <v>1</v>
      </c>
      <c r="DK73" s="2"/>
      <c r="DL73" s="2"/>
      <c r="DM73" s="2"/>
      <c r="DN73" s="2"/>
      <c r="DO73" s="26">
        <v>3</v>
      </c>
      <c r="DP73" s="26">
        <v>1</v>
      </c>
      <c r="DQ73" s="26"/>
      <c r="DR73" s="26"/>
      <c r="DS73" s="26"/>
      <c r="DT73" s="26"/>
      <c r="DU73" s="26"/>
      <c r="DV73" s="26">
        <v>5</v>
      </c>
      <c r="DW73" s="2"/>
      <c r="DX73" s="2"/>
      <c r="DY73" s="2"/>
      <c r="DZ73" s="2"/>
      <c r="EA73" s="2"/>
      <c r="EB73" s="2"/>
      <c r="EC73" s="2"/>
      <c r="ED73" s="2"/>
      <c r="EE73" s="2"/>
      <c r="EF73" s="2"/>
      <c r="EG73" s="2"/>
      <c r="EH73" s="2"/>
      <c r="EI73" s="2"/>
      <c r="EJ73" s="2"/>
      <c r="EK73" s="2"/>
      <c r="EL73" s="2"/>
      <c r="EM73" s="2"/>
      <c r="EN73" s="2"/>
      <c r="EO73" s="2"/>
      <c r="EP73" s="2"/>
      <c r="EQ73" s="2"/>
      <c r="ER73" s="2"/>
      <c r="ES73" s="2"/>
      <c r="ET73" s="2"/>
      <c r="EU73" s="2"/>
      <c r="EV73" s="2"/>
      <c r="EW73" s="2"/>
      <c r="EX73" s="2"/>
      <c r="EY73" s="2"/>
      <c r="EZ73" s="2"/>
      <c r="FA73" s="2"/>
      <c r="FB73" s="2"/>
      <c r="FC73" s="2"/>
      <c r="FD73" s="2"/>
      <c r="FE73" s="2"/>
      <c r="FF73" s="2"/>
      <c r="FG73" s="2"/>
      <c r="FH73" s="2"/>
      <c r="FI73" s="2"/>
      <c r="FJ73" s="2"/>
      <c r="FK73" s="2"/>
      <c r="FL73" s="2"/>
    </row>
    <row r="74" spans="2:168" x14ac:dyDescent="0.3">
      <c r="B74" s="40">
        <v>26</v>
      </c>
      <c r="C74" s="125" t="s">
        <v>346</v>
      </c>
      <c r="D74" s="13">
        <v>26</v>
      </c>
      <c r="E74" s="93">
        <f t="shared" si="16"/>
        <v>11</v>
      </c>
      <c r="F74" s="93">
        <f t="shared" si="17"/>
        <v>18</v>
      </c>
      <c r="G74" s="93">
        <f t="shared" si="18"/>
        <v>7</v>
      </c>
      <c r="H74" s="93">
        <f t="shared" si="19"/>
        <v>0</v>
      </c>
      <c r="I74" s="93">
        <f t="shared" si="20"/>
        <v>0</v>
      </c>
      <c r="J74" s="93">
        <f t="shared" si="21"/>
        <v>0</v>
      </c>
      <c r="K74" s="93">
        <f t="shared" si="22"/>
        <v>43.5</v>
      </c>
      <c r="L74" s="105">
        <f t="shared" si="23"/>
        <v>3.9545454545454546</v>
      </c>
      <c r="M74" s="93" t="s">
        <v>81</v>
      </c>
      <c r="N74" s="93" t="s">
        <v>88</v>
      </c>
      <c r="O74" s="111">
        <v>9</v>
      </c>
      <c r="P74" s="24">
        <f>1+1+3+1+3+2+3</f>
        <v>14</v>
      </c>
      <c r="Q74" s="24">
        <f>1+1</f>
        <v>2</v>
      </c>
      <c r="R74" s="24"/>
      <c r="S74" s="24"/>
      <c r="T74" s="24"/>
      <c r="U74" s="24"/>
      <c r="V74" s="31">
        <v>1</v>
      </c>
      <c r="W74" s="32">
        <v>1</v>
      </c>
      <c r="X74" s="32">
        <v>0</v>
      </c>
      <c r="Y74" s="32">
        <v>0</v>
      </c>
      <c r="Z74" s="32">
        <v>0</v>
      </c>
      <c r="AA74" s="32">
        <v>0</v>
      </c>
      <c r="AB74" s="32">
        <v>5</v>
      </c>
      <c r="AC74" s="26"/>
      <c r="AD74" s="26"/>
      <c r="AE74" s="33"/>
      <c r="AF74" s="26"/>
      <c r="AG74" s="26"/>
      <c r="AH74" s="26"/>
      <c r="AI74" s="26"/>
      <c r="AJ74" s="34">
        <v>1</v>
      </c>
      <c r="AK74" s="32">
        <v>2</v>
      </c>
      <c r="AL74" s="32"/>
      <c r="AM74" s="32"/>
      <c r="AN74" s="32"/>
      <c r="AO74" s="32"/>
      <c r="AP74" s="32">
        <v>2</v>
      </c>
      <c r="AQ74" s="26"/>
      <c r="AR74" s="26"/>
      <c r="AS74" s="26"/>
      <c r="AT74" s="26"/>
      <c r="AU74" s="26"/>
      <c r="AV74" s="26"/>
      <c r="AW74" s="26"/>
      <c r="AX74" s="32">
        <v>1</v>
      </c>
      <c r="AY74" s="32"/>
      <c r="AZ74" s="32"/>
      <c r="BA74" s="32"/>
      <c r="BB74" s="32"/>
      <c r="BC74" s="32"/>
      <c r="BD74" s="32">
        <v>3.8</v>
      </c>
      <c r="BE74" s="26">
        <v>1</v>
      </c>
      <c r="BF74" s="26">
        <v>2</v>
      </c>
      <c r="BG74" s="26"/>
      <c r="BH74" s="26"/>
      <c r="BI74" s="26"/>
      <c r="BJ74" s="26"/>
      <c r="BK74" s="26">
        <v>3.5</v>
      </c>
      <c r="BL74" s="32">
        <v>1</v>
      </c>
      <c r="BM74" s="32">
        <v>2</v>
      </c>
      <c r="BN74" s="32">
        <v>2</v>
      </c>
      <c r="BO74" s="32"/>
      <c r="BP74" s="32"/>
      <c r="BQ74" s="32"/>
      <c r="BR74" s="32">
        <v>5</v>
      </c>
      <c r="BS74" s="26"/>
      <c r="BT74" s="26"/>
      <c r="BU74" s="26"/>
      <c r="BV74" s="26"/>
      <c r="BW74" s="26"/>
      <c r="BX74" s="26"/>
      <c r="BY74" s="26"/>
      <c r="BZ74" s="32">
        <v>1</v>
      </c>
      <c r="CA74" s="32">
        <v>4</v>
      </c>
      <c r="CB74" s="32">
        <v>2</v>
      </c>
      <c r="CC74" s="32"/>
      <c r="CD74" s="32"/>
      <c r="CE74" s="32"/>
      <c r="CF74" s="32">
        <v>3.9</v>
      </c>
      <c r="CG74" s="26"/>
      <c r="CH74" s="26"/>
      <c r="CI74" s="26"/>
      <c r="CJ74" s="26"/>
      <c r="CK74" s="26"/>
      <c r="CL74" s="26"/>
      <c r="CM74" s="26"/>
      <c r="CN74" s="32">
        <v>1</v>
      </c>
      <c r="CO74" s="32">
        <v>3</v>
      </c>
      <c r="CP74" s="32">
        <v>1</v>
      </c>
      <c r="CQ74" s="32"/>
      <c r="CR74" s="32"/>
      <c r="CS74" s="32"/>
      <c r="CT74" s="32">
        <v>4.3</v>
      </c>
      <c r="CU74" s="26"/>
      <c r="CV74" s="26"/>
      <c r="CW74" s="26"/>
      <c r="CX74" s="26"/>
      <c r="CY74" s="26"/>
      <c r="CZ74" s="26"/>
      <c r="DA74" s="26"/>
      <c r="DB74" s="26">
        <v>1</v>
      </c>
      <c r="DC74" s="26">
        <v>2</v>
      </c>
      <c r="DD74" s="26"/>
      <c r="DE74" s="26"/>
      <c r="DF74" s="26"/>
      <c r="DG74" s="26"/>
      <c r="DH74" s="26">
        <v>4</v>
      </c>
      <c r="DI74" s="26">
        <v>1</v>
      </c>
      <c r="DJ74" s="26">
        <v>1</v>
      </c>
      <c r="DK74" s="26">
        <v>1</v>
      </c>
      <c r="DL74" s="26"/>
      <c r="DM74" s="26"/>
      <c r="DN74" s="26"/>
      <c r="DO74" s="26">
        <v>2</v>
      </c>
      <c r="DP74" s="26"/>
      <c r="DQ74" s="26"/>
      <c r="DR74" s="26"/>
      <c r="DS74" s="26"/>
      <c r="DT74" s="26"/>
      <c r="DU74" s="26"/>
      <c r="DV74" s="26"/>
      <c r="DW74" s="26">
        <v>1</v>
      </c>
      <c r="DX74" s="26">
        <v>1</v>
      </c>
      <c r="DY74" s="26">
        <v>1</v>
      </c>
      <c r="DZ74" s="26"/>
      <c r="EA74" s="26"/>
      <c r="EB74" s="26"/>
      <c r="EC74" s="26">
        <v>5</v>
      </c>
      <c r="ED74" s="26">
        <v>1</v>
      </c>
      <c r="EE74" s="26"/>
      <c r="EF74" s="26"/>
      <c r="EG74" s="26"/>
      <c r="EH74" s="26"/>
      <c r="EI74" s="26"/>
      <c r="EJ74" s="26">
        <v>5</v>
      </c>
      <c r="EK74" s="26"/>
      <c r="EL74" s="26"/>
      <c r="EM74" s="26"/>
      <c r="EN74" s="26"/>
      <c r="EO74" s="26"/>
      <c r="EP74" s="26"/>
      <c r="EQ74" s="26"/>
      <c r="ER74" s="26"/>
      <c r="ES74" s="26"/>
      <c r="ET74" s="26"/>
      <c r="EU74" s="26"/>
      <c r="EV74" s="26"/>
      <c r="EW74" s="26"/>
      <c r="EX74" s="26"/>
      <c r="EY74" s="26"/>
      <c r="EZ74" s="26"/>
      <c r="FA74" s="26"/>
      <c r="FB74" s="26"/>
      <c r="FC74" s="26"/>
      <c r="FD74" s="26"/>
      <c r="FE74" s="26"/>
      <c r="FF74" s="26"/>
      <c r="FG74" s="26"/>
      <c r="FH74" s="26"/>
      <c r="FI74" s="26"/>
      <c r="FJ74" s="26"/>
      <c r="FK74" s="26"/>
      <c r="FL74" s="26"/>
    </row>
    <row r="75" spans="2:168" ht="14.4" x14ac:dyDescent="0.3">
      <c r="B75" s="40">
        <v>38</v>
      </c>
      <c r="C75" s="125" t="s">
        <v>296</v>
      </c>
      <c r="D75" s="10">
        <v>38</v>
      </c>
      <c r="E75" s="93">
        <f t="shared" si="16"/>
        <v>1</v>
      </c>
      <c r="F75" s="93">
        <f t="shared" si="17"/>
        <v>1</v>
      </c>
      <c r="G75" s="93">
        <f t="shared" si="18"/>
        <v>1</v>
      </c>
      <c r="H75" s="93">
        <f t="shared" si="19"/>
        <v>0</v>
      </c>
      <c r="I75" s="93">
        <f t="shared" si="20"/>
        <v>0</v>
      </c>
      <c r="J75" s="93">
        <f t="shared" si="21"/>
        <v>0</v>
      </c>
      <c r="K75" s="93">
        <f t="shared" si="22"/>
        <v>3.86</v>
      </c>
      <c r="L75" s="105">
        <f t="shared" si="23"/>
        <v>3.86</v>
      </c>
      <c r="M75" s="93" t="s">
        <v>81</v>
      </c>
      <c r="N75" s="93" t="s">
        <v>91</v>
      </c>
      <c r="O75" s="111"/>
      <c r="P75" s="24"/>
      <c r="Q75" s="24"/>
      <c r="R75" s="24"/>
      <c r="S75" s="24"/>
      <c r="T75" s="24"/>
      <c r="U75" s="24"/>
      <c r="V75" s="31"/>
      <c r="W75" s="32"/>
      <c r="X75" s="32"/>
      <c r="Y75" s="32"/>
      <c r="Z75" s="32"/>
      <c r="AA75" s="32"/>
      <c r="AB75" s="32"/>
      <c r="AC75" s="26">
        <v>1</v>
      </c>
      <c r="AD75" s="26">
        <v>1</v>
      </c>
      <c r="AE75" s="26">
        <v>1</v>
      </c>
      <c r="AF75" s="26">
        <v>0</v>
      </c>
      <c r="AG75" s="26">
        <v>0</v>
      </c>
      <c r="AH75" s="26"/>
      <c r="AI75" s="26">
        <v>3.86</v>
      </c>
      <c r="AJ75" s="32"/>
      <c r="AK75" s="32"/>
      <c r="AL75" s="32"/>
      <c r="AM75" s="32"/>
      <c r="AN75" s="32"/>
      <c r="AO75" s="32"/>
      <c r="AP75" s="32"/>
      <c r="AQ75" s="26"/>
      <c r="AR75" s="26"/>
      <c r="AS75" s="26"/>
      <c r="AT75" s="26"/>
      <c r="AU75" s="26"/>
      <c r="AV75" s="26"/>
      <c r="AW75" s="26"/>
      <c r="AX75" s="32"/>
      <c r="AY75" s="32"/>
      <c r="AZ75" s="32"/>
      <c r="BA75" s="32"/>
      <c r="BB75" s="32"/>
      <c r="BC75" s="32"/>
      <c r="BD75" s="32"/>
      <c r="BE75" s="26"/>
      <c r="BF75" s="26"/>
      <c r="BG75" s="26"/>
      <c r="BH75" s="26"/>
      <c r="BI75" s="26"/>
      <c r="BJ75" s="26"/>
      <c r="BK75" s="2"/>
      <c r="BL75" s="32"/>
      <c r="BM75" s="32"/>
      <c r="BN75" s="32"/>
      <c r="BO75" s="32"/>
      <c r="BP75" s="32"/>
      <c r="BQ75" s="32"/>
      <c r="BR75" s="8"/>
      <c r="BS75" s="26"/>
      <c r="BT75" s="26"/>
      <c r="BU75" s="26"/>
      <c r="BV75" s="26"/>
      <c r="BW75" s="26"/>
      <c r="BX75" s="26"/>
      <c r="BY75" s="2"/>
      <c r="BZ75" s="32"/>
      <c r="CA75" s="32"/>
      <c r="CB75" s="32"/>
      <c r="CC75" s="32"/>
      <c r="CD75" s="32"/>
      <c r="CE75" s="32"/>
      <c r="CF75" s="8"/>
      <c r="CG75" s="26"/>
      <c r="CH75" s="26"/>
      <c r="CI75" s="26"/>
      <c r="CJ75" s="26"/>
      <c r="CK75" s="26"/>
      <c r="CL75" s="26"/>
      <c r="CM75" s="2"/>
      <c r="CN75" s="32"/>
      <c r="CO75" s="32"/>
      <c r="CP75" s="32"/>
      <c r="CQ75" s="32"/>
      <c r="CR75" s="32"/>
      <c r="CS75" s="32"/>
      <c r="CT75" s="8"/>
      <c r="CU75" s="26"/>
      <c r="CV75" s="26"/>
      <c r="CW75" s="26"/>
      <c r="CX75" s="26"/>
      <c r="CY75" s="26"/>
      <c r="CZ75" s="26"/>
      <c r="DA75" s="2"/>
      <c r="DB75" s="26"/>
      <c r="DC75" s="26"/>
      <c r="DD75" s="26"/>
      <c r="DE75" s="26"/>
      <c r="DF75" s="26"/>
      <c r="DG75" s="26"/>
      <c r="DH75" s="2"/>
      <c r="DI75" s="26"/>
      <c r="DJ75" s="26"/>
      <c r="DK75" s="26"/>
      <c r="DL75" s="26"/>
      <c r="DM75" s="26"/>
      <c r="DN75" s="26"/>
      <c r="DO75" s="2"/>
      <c r="DP75" s="26"/>
      <c r="DQ75" s="26"/>
      <c r="DR75" s="26"/>
      <c r="DS75" s="26"/>
      <c r="DT75" s="26"/>
      <c r="DU75" s="26"/>
      <c r="DV75" s="2"/>
      <c r="DW75" s="26"/>
      <c r="DX75" s="26"/>
      <c r="DY75" s="26"/>
      <c r="DZ75" s="26"/>
      <c r="EA75" s="26"/>
      <c r="EB75" s="26"/>
      <c r="EC75" s="2"/>
      <c r="ED75" s="26"/>
      <c r="EE75" s="26"/>
      <c r="EF75" s="26"/>
      <c r="EG75" s="26"/>
      <c r="EH75" s="26"/>
      <c r="EI75" s="26"/>
      <c r="EJ75" s="2"/>
      <c r="EK75" s="26"/>
      <c r="EL75" s="26"/>
      <c r="EM75" s="26"/>
      <c r="EN75" s="26"/>
      <c r="EO75" s="26"/>
      <c r="EP75" s="26"/>
      <c r="EQ75" s="2"/>
      <c r="ER75" s="26"/>
      <c r="ES75" s="26"/>
      <c r="ET75" s="26"/>
      <c r="EU75" s="26"/>
      <c r="EV75" s="26"/>
      <c r="EW75" s="26"/>
      <c r="EX75" s="2"/>
      <c r="EY75" s="26"/>
      <c r="EZ75" s="26"/>
      <c r="FA75" s="26"/>
      <c r="FB75" s="26"/>
      <c r="FC75" s="26"/>
      <c r="FD75" s="26"/>
      <c r="FE75" s="2"/>
      <c r="FF75" s="26"/>
      <c r="FG75" s="26"/>
      <c r="FH75" s="26"/>
      <c r="FI75" s="26"/>
      <c r="FJ75" s="26"/>
      <c r="FK75" s="26"/>
      <c r="FL75" s="2"/>
    </row>
    <row r="76" spans="2:168" ht="14.4" x14ac:dyDescent="0.3">
      <c r="B76" s="40">
        <v>0</v>
      </c>
      <c r="C76" s="130"/>
      <c r="D76" s="13">
        <v>0</v>
      </c>
      <c r="E76" s="93">
        <f t="shared" si="16"/>
        <v>0</v>
      </c>
      <c r="F76" s="93">
        <f t="shared" si="17"/>
        <v>0</v>
      </c>
      <c r="G76" s="93">
        <f t="shared" si="18"/>
        <v>0</v>
      </c>
      <c r="H76" s="93">
        <f t="shared" si="19"/>
        <v>0</v>
      </c>
      <c r="I76" s="93">
        <f t="shared" si="20"/>
        <v>0</v>
      </c>
      <c r="J76" s="93">
        <f t="shared" si="21"/>
        <v>0</v>
      </c>
      <c r="K76" s="93">
        <f t="shared" si="22"/>
        <v>0</v>
      </c>
      <c r="L76" s="105">
        <f t="shared" si="23"/>
        <v>0</v>
      </c>
      <c r="M76" s="93"/>
      <c r="N76" s="93"/>
      <c r="O76" s="111"/>
      <c r="P76" s="3"/>
      <c r="Q76" s="3"/>
      <c r="R76" s="3"/>
      <c r="S76" s="3"/>
      <c r="T76" s="3"/>
      <c r="U76" s="3"/>
      <c r="V76" s="7"/>
      <c r="W76" s="8"/>
      <c r="X76" s="8"/>
      <c r="Y76" s="8"/>
      <c r="Z76" s="8"/>
      <c r="AA76" s="8"/>
      <c r="AB76" s="8"/>
      <c r="AC76" s="2"/>
      <c r="AD76" s="2"/>
      <c r="AE76" s="2"/>
      <c r="AF76" s="2"/>
      <c r="AG76" s="2"/>
      <c r="AH76" s="2"/>
      <c r="AI76" s="2"/>
      <c r="AJ76" s="8"/>
      <c r="AK76" s="8"/>
      <c r="AL76" s="8"/>
      <c r="AM76" s="8"/>
      <c r="AN76" s="8"/>
      <c r="AO76" s="8"/>
      <c r="AP76" s="8"/>
      <c r="AQ76" s="2"/>
      <c r="AR76" s="2"/>
      <c r="AS76" s="2"/>
      <c r="AT76" s="2"/>
      <c r="AU76" s="2"/>
      <c r="AV76" s="2"/>
      <c r="AW76" s="2"/>
      <c r="AX76" s="8"/>
      <c r="AY76" s="8"/>
      <c r="AZ76" s="8"/>
      <c r="BA76" s="8"/>
      <c r="BB76" s="8"/>
      <c r="BC76" s="8"/>
      <c r="BD76" s="8"/>
      <c r="BE76" s="2"/>
      <c r="BF76" s="2"/>
      <c r="BG76" s="2"/>
      <c r="BH76" s="2"/>
      <c r="BI76" s="2"/>
      <c r="BJ76" s="2"/>
      <c r="BK76" s="2"/>
      <c r="BL76" s="8"/>
      <c r="BM76" s="8"/>
      <c r="BN76" s="8"/>
      <c r="BO76" s="8"/>
      <c r="BP76" s="8"/>
      <c r="BQ76" s="8"/>
      <c r="BR76" s="8"/>
      <c r="BS76" s="2"/>
      <c r="BT76" s="2"/>
      <c r="BU76" s="2"/>
      <c r="BV76" s="2"/>
      <c r="BW76" s="2"/>
      <c r="BX76" s="2"/>
      <c r="BY76" s="2"/>
      <c r="BZ76" s="8"/>
      <c r="CA76" s="8"/>
      <c r="CB76" s="8"/>
      <c r="CC76" s="8"/>
      <c r="CD76" s="8"/>
      <c r="CE76" s="8"/>
      <c r="CF76" s="8"/>
      <c r="CG76" s="2"/>
      <c r="CH76" s="2"/>
      <c r="CI76" s="2"/>
      <c r="CJ76" s="2"/>
      <c r="CK76" s="2"/>
      <c r="CL76" s="2"/>
      <c r="CM76" s="2"/>
      <c r="CN76" s="8"/>
      <c r="CO76" s="8"/>
      <c r="CP76" s="8"/>
      <c r="CQ76" s="8"/>
      <c r="CR76" s="8"/>
      <c r="CS76" s="8"/>
      <c r="CT76" s="8"/>
      <c r="CU76" s="2"/>
      <c r="CV76" s="2"/>
      <c r="CW76" s="2"/>
      <c r="CX76" s="2"/>
      <c r="CY76" s="2"/>
      <c r="CZ76" s="2"/>
      <c r="DA76" s="2"/>
      <c r="DB76" s="2"/>
      <c r="DC76" s="2"/>
      <c r="DD76" s="2"/>
      <c r="DE76" s="2"/>
      <c r="DF76" s="2"/>
      <c r="DG76" s="2"/>
      <c r="DH76" s="2"/>
      <c r="DI76" s="2"/>
      <c r="DJ76" s="2"/>
      <c r="DK76" s="2"/>
      <c r="DL76" s="2"/>
      <c r="DM76" s="2"/>
      <c r="DN76" s="2"/>
      <c r="DO76" s="2"/>
      <c r="DP76" s="2"/>
      <c r="DQ76" s="2"/>
      <c r="DR76" s="2"/>
      <c r="DS76" s="2"/>
      <c r="DT76" s="2"/>
      <c r="DU76" s="2"/>
      <c r="DV76" s="2"/>
      <c r="DW76" s="2"/>
      <c r="DX76" s="2"/>
      <c r="DY76" s="2"/>
      <c r="DZ76" s="2"/>
      <c r="EA76" s="2"/>
      <c r="EB76" s="2"/>
      <c r="EC76" s="2"/>
      <c r="ED76" s="2"/>
      <c r="EE76" s="2"/>
      <c r="EF76" s="2"/>
      <c r="EG76" s="2"/>
      <c r="EH76" s="2"/>
      <c r="EI76" s="2"/>
      <c r="EJ76" s="2"/>
      <c r="EK76" s="2"/>
      <c r="EL76" s="2"/>
      <c r="EM76" s="2"/>
      <c r="EN76" s="2"/>
      <c r="EO76" s="2"/>
      <c r="EP76" s="2"/>
      <c r="EQ76" s="2"/>
      <c r="ER76" s="2"/>
      <c r="ES76" s="2"/>
      <c r="ET76" s="2"/>
      <c r="EU76" s="2"/>
      <c r="EV76" s="2"/>
      <c r="EW76" s="2"/>
      <c r="EX76" s="2"/>
      <c r="EY76" s="2"/>
      <c r="EZ76" s="2"/>
      <c r="FA76" s="2"/>
      <c r="FB76" s="2"/>
      <c r="FC76" s="2"/>
      <c r="FD76" s="2"/>
      <c r="FE76" s="2"/>
      <c r="FF76" s="2"/>
      <c r="FG76" s="2"/>
      <c r="FH76" s="2"/>
      <c r="FI76" s="2"/>
      <c r="FJ76" s="2"/>
      <c r="FK76" s="2"/>
      <c r="FL76" s="2"/>
    </row>
    <row r="77" spans="2:168" ht="14.4" x14ac:dyDescent="0.3">
      <c r="B77" s="40">
        <v>1</v>
      </c>
      <c r="C77" s="130"/>
      <c r="D77" s="13">
        <v>1</v>
      </c>
      <c r="E77" s="93">
        <f t="shared" si="16"/>
        <v>0</v>
      </c>
      <c r="F77" s="93">
        <f t="shared" si="17"/>
        <v>0</v>
      </c>
      <c r="G77" s="93">
        <f t="shared" si="18"/>
        <v>0</v>
      </c>
      <c r="H77" s="93">
        <f t="shared" si="19"/>
        <v>0</v>
      </c>
      <c r="I77" s="93">
        <f t="shared" si="20"/>
        <v>0</v>
      </c>
      <c r="J77" s="93">
        <f t="shared" si="21"/>
        <v>0</v>
      </c>
      <c r="K77" s="93">
        <f t="shared" si="22"/>
        <v>0</v>
      </c>
      <c r="L77" s="105">
        <f t="shared" si="23"/>
        <v>0</v>
      </c>
      <c r="M77" s="93"/>
      <c r="N77" s="93"/>
      <c r="O77" s="111"/>
      <c r="P77" s="3"/>
      <c r="Q77" s="3"/>
      <c r="R77" s="3"/>
      <c r="S77" s="3"/>
      <c r="T77" s="3"/>
      <c r="U77" s="3"/>
      <c r="V77" s="7"/>
      <c r="W77" s="8"/>
      <c r="X77" s="8"/>
      <c r="Y77" s="8"/>
      <c r="Z77" s="8"/>
      <c r="AA77" s="8"/>
      <c r="AB77" s="8"/>
      <c r="AC77" s="2"/>
      <c r="AD77" s="2"/>
      <c r="AE77" s="2"/>
      <c r="AF77" s="2"/>
      <c r="AG77" s="2"/>
      <c r="AH77" s="2"/>
      <c r="AI77" s="2"/>
      <c r="AJ77" s="8"/>
      <c r="AK77" s="8"/>
      <c r="AL77" s="8"/>
      <c r="AM77" s="8"/>
      <c r="AN77" s="8"/>
      <c r="AO77" s="8"/>
      <c r="AP77" s="8"/>
      <c r="AQ77" s="2"/>
      <c r="AR77" s="2"/>
      <c r="AS77" s="2"/>
      <c r="AT77" s="2"/>
      <c r="AU77" s="2"/>
      <c r="AV77" s="2"/>
      <c r="AW77" s="2"/>
      <c r="AX77" s="8"/>
      <c r="AY77" s="8"/>
      <c r="AZ77" s="8"/>
      <c r="BA77" s="8"/>
      <c r="BB77" s="8"/>
      <c r="BC77" s="8"/>
      <c r="BD77" s="8"/>
      <c r="BE77" s="2"/>
      <c r="BF77" s="2"/>
      <c r="BG77" s="2"/>
      <c r="BH77" s="2"/>
      <c r="BI77" s="2"/>
      <c r="BJ77" s="2"/>
      <c r="BK77" s="2"/>
      <c r="BL77" s="8"/>
      <c r="BM77" s="8"/>
      <c r="BN77" s="8"/>
      <c r="BO77" s="8"/>
      <c r="BP77" s="8"/>
      <c r="BQ77" s="8"/>
      <c r="BR77" s="8"/>
      <c r="BS77" s="2"/>
      <c r="BT77" s="2"/>
      <c r="BU77" s="2"/>
      <c r="BV77" s="2"/>
      <c r="BW77" s="2"/>
      <c r="BX77" s="2"/>
      <c r="BY77" s="2"/>
      <c r="BZ77" s="8"/>
      <c r="CA77" s="8"/>
      <c r="CB77" s="8"/>
      <c r="CC77" s="8"/>
      <c r="CD77" s="8"/>
      <c r="CE77" s="8"/>
      <c r="CF77" s="8"/>
      <c r="CG77" s="2"/>
      <c r="CH77" s="2"/>
      <c r="CI77" s="2"/>
      <c r="CJ77" s="2"/>
      <c r="CK77" s="2"/>
      <c r="CL77" s="2"/>
      <c r="CM77" s="2"/>
      <c r="CN77" s="8"/>
      <c r="CO77" s="8"/>
      <c r="CP77" s="8"/>
      <c r="CQ77" s="8"/>
      <c r="CR77" s="8"/>
      <c r="CS77" s="8"/>
      <c r="CT77" s="8"/>
      <c r="CU77" s="2"/>
      <c r="CV77" s="2"/>
      <c r="CW77" s="2"/>
      <c r="CX77" s="2"/>
      <c r="CY77" s="2"/>
      <c r="CZ77" s="2"/>
      <c r="DA77" s="2"/>
      <c r="DB77" s="2"/>
      <c r="DC77" s="2"/>
      <c r="DD77" s="2"/>
      <c r="DE77" s="2"/>
      <c r="DF77" s="2"/>
      <c r="DG77" s="2"/>
      <c r="DH77" s="2"/>
      <c r="DI77" s="2"/>
      <c r="DJ77" s="2"/>
      <c r="DK77" s="2"/>
      <c r="DL77" s="2"/>
      <c r="DM77" s="2"/>
      <c r="DN77" s="2"/>
      <c r="DO77" s="2"/>
      <c r="DP77" s="2"/>
      <c r="DQ77" s="2"/>
      <c r="DR77" s="2"/>
      <c r="DS77" s="2"/>
      <c r="DT77" s="2"/>
      <c r="DU77" s="2"/>
      <c r="DV77" s="2"/>
      <c r="DW77" s="2"/>
      <c r="DX77" s="2"/>
      <c r="DY77" s="2"/>
      <c r="DZ77" s="2"/>
      <c r="EA77" s="2"/>
      <c r="EB77" s="2"/>
      <c r="EC77" s="2"/>
      <c r="ED77" s="2"/>
      <c r="EE77" s="2"/>
      <c r="EF77" s="2"/>
      <c r="EG77" s="2"/>
      <c r="EH77" s="2"/>
      <c r="EI77" s="2"/>
      <c r="EJ77" s="2"/>
      <c r="EK77" s="2"/>
      <c r="EL77" s="2"/>
      <c r="EM77" s="2"/>
      <c r="EN77" s="2"/>
      <c r="EO77" s="2"/>
      <c r="EP77" s="2"/>
      <c r="EQ77" s="2"/>
      <c r="ER77" s="2"/>
      <c r="ES77" s="2"/>
      <c r="ET77" s="2"/>
      <c r="EU77" s="2"/>
      <c r="EV77" s="2"/>
      <c r="EW77" s="2"/>
      <c r="EX77" s="2"/>
      <c r="EY77" s="2"/>
      <c r="EZ77" s="2"/>
      <c r="FA77" s="2"/>
      <c r="FB77" s="2"/>
      <c r="FC77" s="2"/>
      <c r="FD77" s="2"/>
      <c r="FE77" s="2"/>
      <c r="FF77" s="2"/>
      <c r="FG77" s="2"/>
      <c r="FH77" s="2"/>
      <c r="FI77" s="2"/>
      <c r="FJ77" s="2"/>
      <c r="FK77" s="2"/>
      <c r="FL77" s="2"/>
    </row>
    <row r="78" spans="2:168" ht="14.4" x14ac:dyDescent="0.3">
      <c r="B78" s="40">
        <v>2</v>
      </c>
      <c r="C78" s="130"/>
      <c r="D78" s="13">
        <v>2</v>
      </c>
      <c r="E78" s="93">
        <f t="shared" si="16"/>
        <v>0</v>
      </c>
      <c r="F78" s="93">
        <f t="shared" si="17"/>
        <v>0</v>
      </c>
      <c r="G78" s="93">
        <f t="shared" si="18"/>
        <v>0</v>
      </c>
      <c r="H78" s="93">
        <f t="shared" si="19"/>
        <v>0</v>
      </c>
      <c r="I78" s="93">
        <f t="shared" si="20"/>
        <v>0</v>
      </c>
      <c r="J78" s="93">
        <f t="shared" si="21"/>
        <v>0</v>
      </c>
      <c r="K78" s="93">
        <f t="shared" si="22"/>
        <v>0</v>
      </c>
      <c r="L78" s="105">
        <f t="shared" si="23"/>
        <v>0</v>
      </c>
      <c r="M78" s="93"/>
      <c r="N78" s="93"/>
      <c r="O78" s="111"/>
      <c r="P78" s="3"/>
      <c r="Q78" s="3"/>
      <c r="R78" s="3"/>
      <c r="S78" s="3"/>
      <c r="T78" s="3"/>
      <c r="U78" s="3"/>
      <c r="V78" s="7"/>
      <c r="W78" s="8"/>
      <c r="X78" s="8"/>
      <c r="Y78" s="8"/>
      <c r="Z78" s="8"/>
      <c r="AA78" s="8"/>
      <c r="AB78" s="8"/>
      <c r="AC78" s="2"/>
      <c r="AD78" s="2"/>
      <c r="AE78" s="2"/>
      <c r="AF78" s="2"/>
      <c r="AG78" s="2"/>
      <c r="AH78" s="2"/>
      <c r="AI78" s="2"/>
      <c r="AJ78" s="8"/>
      <c r="AK78" s="8"/>
      <c r="AL78" s="8"/>
      <c r="AM78" s="8"/>
      <c r="AN78" s="8"/>
      <c r="AO78" s="8"/>
      <c r="AP78" s="8"/>
      <c r="AQ78" s="2"/>
      <c r="AR78" s="2"/>
      <c r="AS78" s="2"/>
      <c r="AT78" s="2"/>
      <c r="AU78" s="2"/>
      <c r="AV78" s="2"/>
      <c r="AW78" s="2"/>
      <c r="AX78" s="8"/>
      <c r="AY78" s="8"/>
      <c r="AZ78" s="8"/>
      <c r="BA78" s="8"/>
      <c r="BB78" s="8"/>
      <c r="BC78" s="8"/>
      <c r="BD78" s="8"/>
      <c r="BE78" s="2"/>
      <c r="BF78" s="2"/>
      <c r="BG78" s="2"/>
      <c r="BH78" s="2"/>
      <c r="BI78" s="2"/>
      <c r="BJ78" s="2"/>
      <c r="BK78" s="2"/>
      <c r="BL78" s="8"/>
      <c r="BM78" s="8"/>
      <c r="BN78" s="8"/>
      <c r="BO78" s="8"/>
      <c r="BP78" s="8"/>
      <c r="BQ78" s="8"/>
      <c r="BR78" s="8"/>
      <c r="BS78" s="2"/>
      <c r="BT78" s="2"/>
      <c r="BU78" s="2"/>
      <c r="BV78" s="2"/>
      <c r="BW78" s="2"/>
      <c r="BX78" s="2"/>
      <c r="BY78" s="2"/>
      <c r="BZ78" s="8"/>
      <c r="CA78" s="8"/>
      <c r="CB78" s="8"/>
      <c r="CC78" s="8"/>
      <c r="CD78" s="8"/>
      <c r="CE78" s="8"/>
      <c r="CF78" s="8"/>
      <c r="CG78" s="2"/>
      <c r="CH78" s="2"/>
      <c r="CI78" s="2"/>
      <c r="CJ78" s="2"/>
      <c r="CK78" s="2"/>
      <c r="CL78" s="2"/>
      <c r="CM78" s="2"/>
      <c r="CN78" s="8"/>
      <c r="CO78" s="8"/>
      <c r="CP78" s="8"/>
      <c r="CQ78" s="8"/>
      <c r="CR78" s="8"/>
      <c r="CS78" s="8"/>
      <c r="CT78" s="8"/>
      <c r="CU78" s="2"/>
      <c r="CV78" s="2"/>
      <c r="CW78" s="2"/>
      <c r="CX78" s="2"/>
      <c r="CY78" s="2"/>
      <c r="CZ78" s="2"/>
      <c r="DA78" s="2"/>
      <c r="DB78" s="2"/>
      <c r="DC78" s="2"/>
      <c r="DD78" s="2"/>
      <c r="DE78" s="2"/>
      <c r="DF78" s="2"/>
      <c r="DG78" s="2"/>
      <c r="DH78" s="2"/>
      <c r="DI78" s="2"/>
      <c r="DJ78" s="2"/>
      <c r="DK78" s="2"/>
      <c r="DL78" s="2"/>
      <c r="DM78" s="2"/>
      <c r="DN78" s="2"/>
      <c r="DO78" s="2"/>
      <c r="DP78" s="2"/>
      <c r="DQ78" s="2"/>
      <c r="DR78" s="2"/>
      <c r="DS78" s="2"/>
      <c r="DT78" s="2"/>
      <c r="DU78" s="2"/>
      <c r="DV78" s="2"/>
      <c r="DW78" s="2"/>
      <c r="DX78" s="2"/>
      <c r="DY78" s="2"/>
      <c r="DZ78" s="2"/>
      <c r="EA78" s="2"/>
      <c r="EB78" s="2"/>
      <c r="EC78" s="2"/>
      <c r="ED78" s="2"/>
      <c r="EE78" s="2"/>
      <c r="EF78" s="2"/>
      <c r="EG78" s="2"/>
      <c r="EH78" s="2"/>
      <c r="EI78" s="2"/>
      <c r="EJ78" s="2"/>
      <c r="EK78" s="2"/>
      <c r="EL78" s="2"/>
      <c r="EM78" s="2"/>
      <c r="EN78" s="2"/>
      <c r="EO78" s="2"/>
      <c r="EP78" s="2"/>
      <c r="EQ78" s="2"/>
      <c r="ER78" s="2"/>
      <c r="ES78" s="2"/>
      <c r="ET78" s="2"/>
      <c r="EU78" s="2"/>
      <c r="EV78" s="2"/>
      <c r="EW78" s="2"/>
      <c r="EX78" s="2"/>
      <c r="EY78" s="2"/>
      <c r="EZ78" s="2"/>
      <c r="FA78" s="2"/>
      <c r="FB78" s="2"/>
      <c r="FC78" s="2"/>
      <c r="FD78" s="2"/>
      <c r="FE78" s="2"/>
      <c r="FF78" s="2"/>
      <c r="FG78" s="2"/>
      <c r="FH78" s="2"/>
      <c r="FI78" s="2"/>
      <c r="FJ78" s="2"/>
      <c r="FK78" s="2"/>
      <c r="FL78" s="2"/>
    </row>
    <row r="79" spans="2:168" ht="14.4" x14ac:dyDescent="0.3">
      <c r="B79" s="40">
        <v>3</v>
      </c>
      <c r="C79" s="130"/>
      <c r="D79" s="13">
        <v>3</v>
      </c>
      <c r="E79" s="93">
        <f t="shared" si="16"/>
        <v>0</v>
      </c>
      <c r="F79" s="93">
        <f t="shared" si="17"/>
        <v>0</v>
      </c>
      <c r="G79" s="93">
        <f t="shared" si="18"/>
        <v>0</v>
      </c>
      <c r="H79" s="93">
        <f t="shared" si="19"/>
        <v>0</v>
      </c>
      <c r="I79" s="93">
        <f t="shared" si="20"/>
        <v>0</v>
      </c>
      <c r="J79" s="93">
        <f t="shared" si="21"/>
        <v>0</v>
      </c>
      <c r="K79" s="93">
        <f t="shared" si="22"/>
        <v>0</v>
      </c>
      <c r="L79" s="105">
        <f t="shared" si="23"/>
        <v>0</v>
      </c>
      <c r="M79" s="93"/>
      <c r="N79" s="93"/>
      <c r="O79" s="111"/>
      <c r="P79" s="3"/>
      <c r="Q79" s="3"/>
      <c r="R79" s="3"/>
      <c r="S79" s="3"/>
      <c r="T79" s="3"/>
      <c r="U79" s="3"/>
      <c r="V79" s="7"/>
      <c r="W79" s="8"/>
      <c r="X79" s="8"/>
      <c r="Y79" s="8"/>
      <c r="Z79" s="8"/>
      <c r="AA79" s="8"/>
      <c r="AB79" s="8"/>
      <c r="AC79" s="2"/>
      <c r="AD79" s="2"/>
      <c r="AE79" s="2"/>
      <c r="AF79" s="2"/>
      <c r="AG79" s="2"/>
      <c r="AH79" s="2"/>
      <c r="AI79" s="2"/>
      <c r="AJ79" s="8"/>
      <c r="AK79" s="8"/>
      <c r="AL79" s="8"/>
      <c r="AM79" s="8"/>
      <c r="AN79" s="8"/>
      <c r="AO79" s="8"/>
      <c r="AP79" s="8"/>
      <c r="AQ79" s="2"/>
      <c r="AR79" s="2"/>
      <c r="AS79" s="2"/>
      <c r="AT79" s="2"/>
      <c r="AU79" s="2"/>
      <c r="AV79" s="2"/>
      <c r="AW79" s="2"/>
      <c r="AX79" s="8"/>
      <c r="AY79" s="8"/>
      <c r="AZ79" s="8"/>
      <c r="BA79" s="8"/>
      <c r="BB79" s="8"/>
      <c r="BC79" s="8"/>
      <c r="BD79" s="8"/>
      <c r="BE79" s="2"/>
      <c r="BF79" s="2"/>
      <c r="BG79" s="2"/>
      <c r="BH79" s="2"/>
      <c r="BI79" s="2"/>
      <c r="BJ79" s="2"/>
      <c r="BK79" s="2"/>
      <c r="BL79" s="8"/>
      <c r="BM79" s="8"/>
      <c r="BN79" s="8"/>
      <c r="BO79" s="8"/>
      <c r="BP79" s="8"/>
      <c r="BQ79" s="8"/>
      <c r="BR79" s="8"/>
      <c r="BS79" s="2"/>
      <c r="BT79" s="2"/>
      <c r="BU79" s="2"/>
      <c r="BV79" s="2"/>
      <c r="BW79" s="2"/>
      <c r="BX79" s="2"/>
      <c r="BY79" s="2"/>
      <c r="BZ79" s="8"/>
      <c r="CA79" s="8"/>
      <c r="CB79" s="8"/>
      <c r="CC79" s="8"/>
      <c r="CD79" s="8"/>
      <c r="CE79" s="8"/>
      <c r="CF79" s="8"/>
      <c r="CG79" s="2"/>
      <c r="CH79" s="2"/>
      <c r="CI79" s="2"/>
      <c r="CJ79" s="2"/>
      <c r="CK79" s="2"/>
      <c r="CL79" s="2"/>
      <c r="CM79" s="2"/>
      <c r="CN79" s="8"/>
      <c r="CO79" s="8"/>
      <c r="CP79" s="8"/>
      <c r="CQ79" s="8"/>
      <c r="CR79" s="8"/>
      <c r="CS79" s="8"/>
      <c r="CT79" s="8"/>
      <c r="CU79" s="2"/>
      <c r="CV79" s="2"/>
      <c r="CW79" s="2"/>
      <c r="CX79" s="2"/>
      <c r="CY79" s="2"/>
      <c r="CZ79" s="2"/>
      <c r="DA79" s="2"/>
      <c r="DB79" s="2"/>
      <c r="DC79" s="2"/>
      <c r="DD79" s="2"/>
      <c r="DE79" s="2"/>
      <c r="DF79" s="2"/>
      <c r="DG79" s="2"/>
      <c r="DH79" s="2"/>
      <c r="DI79" s="2"/>
      <c r="DJ79" s="2"/>
      <c r="DK79" s="2"/>
      <c r="DL79" s="2"/>
      <c r="DM79" s="2"/>
      <c r="DN79" s="2"/>
      <c r="DO79" s="2"/>
      <c r="DP79" s="2"/>
      <c r="DQ79" s="2"/>
      <c r="DR79" s="2"/>
      <c r="DS79" s="2"/>
      <c r="DT79" s="2"/>
      <c r="DU79" s="2"/>
      <c r="DV79" s="2"/>
      <c r="DW79" s="2"/>
      <c r="DX79" s="2"/>
      <c r="DY79" s="2"/>
      <c r="DZ79" s="2"/>
      <c r="EA79" s="2"/>
      <c r="EB79" s="2"/>
      <c r="EC79" s="2"/>
      <c r="ED79" s="2"/>
      <c r="EE79" s="2"/>
      <c r="EF79" s="2"/>
      <c r="EG79" s="2"/>
      <c r="EH79" s="2"/>
      <c r="EI79" s="2"/>
      <c r="EJ79" s="2"/>
      <c r="EK79" s="2"/>
      <c r="EL79" s="2"/>
      <c r="EM79" s="2"/>
      <c r="EN79" s="2"/>
      <c r="EO79" s="2"/>
      <c r="EP79" s="2"/>
      <c r="EQ79" s="2"/>
      <c r="ER79" s="2"/>
      <c r="ES79" s="2"/>
      <c r="ET79" s="2"/>
      <c r="EU79" s="2"/>
      <c r="EV79" s="2"/>
      <c r="EW79" s="2"/>
      <c r="EX79" s="2"/>
      <c r="EY79" s="2"/>
      <c r="EZ79" s="2"/>
      <c r="FA79" s="2"/>
      <c r="FB79" s="2"/>
      <c r="FC79" s="2"/>
      <c r="FD79" s="2"/>
      <c r="FE79" s="2"/>
      <c r="FF79" s="2"/>
      <c r="FG79" s="2"/>
      <c r="FH79" s="2"/>
      <c r="FI79" s="2"/>
      <c r="FJ79" s="2"/>
      <c r="FK79" s="2"/>
      <c r="FL79" s="2"/>
    </row>
    <row r="80" spans="2:168" ht="14.4" x14ac:dyDescent="0.3">
      <c r="B80" s="40">
        <v>4</v>
      </c>
      <c r="C80" s="151"/>
      <c r="D80" s="13">
        <v>4</v>
      </c>
      <c r="E80" s="93">
        <f t="shared" si="16"/>
        <v>0</v>
      </c>
      <c r="F80" s="93">
        <f t="shared" si="17"/>
        <v>0</v>
      </c>
      <c r="G80" s="93">
        <f t="shared" si="18"/>
        <v>0</v>
      </c>
      <c r="H80" s="93">
        <f t="shared" si="19"/>
        <v>0</v>
      </c>
      <c r="I80" s="93">
        <f t="shared" si="20"/>
        <v>0</v>
      </c>
      <c r="J80" s="93">
        <f t="shared" si="21"/>
        <v>0</v>
      </c>
      <c r="K80" s="93">
        <f t="shared" si="22"/>
        <v>0</v>
      </c>
      <c r="L80" s="105">
        <f t="shared" si="23"/>
        <v>0</v>
      </c>
      <c r="M80" s="93"/>
      <c r="N80" s="93"/>
      <c r="O80" s="111"/>
      <c r="P80" s="3"/>
      <c r="Q80" s="3"/>
      <c r="R80" s="3"/>
      <c r="S80" s="3"/>
      <c r="T80" s="3"/>
      <c r="U80" s="3"/>
      <c r="V80" s="7"/>
      <c r="W80" s="8"/>
      <c r="X80" s="8"/>
      <c r="Y80" s="8"/>
      <c r="Z80" s="8"/>
      <c r="AA80" s="8"/>
      <c r="AB80" s="8"/>
      <c r="AC80" s="2"/>
      <c r="AD80" s="2"/>
      <c r="AE80" s="2"/>
      <c r="AF80" s="2"/>
      <c r="AG80" s="2"/>
      <c r="AH80" s="2"/>
      <c r="AI80" s="2"/>
      <c r="AJ80" s="8"/>
      <c r="AK80" s="8"/>
      <c r="AL80" s="8"/>
      <c r="AM80" s="8"/>
      <c r="AN80" s="8"/>
      <c r="AO80" s="8"/>
      <c r="AP80" s="8"/>
      <c r="AQ80" s="2"/>
      <c r="AR80" s="2"/>
      <c r="AS80" s="2"/>
      <c r="AT80" s="2"/>
      <c r="AU80" s="2"/>
      <c r="AV80" s="2"/>
      <c r="AW80" s="2"/>
      <c r="AX80" s="8"/>
      <c r="AY80" s="8"/>
      <c r="AZ80" s="8"/>
      <c r="BA80" s="8"/>
      <c r="BB80" s="8"/>
      <c r="BC80" s="8"/>
      <c r="BD80" s="8"/>
      <c r="BE80" s="2"/>
      <c r="BF80" s="2"/>
      <c r="BG80" s="2"/>
      <c r="BH80" s="2"/>
      <c r="BI80" s="2"/>
      <c r="BJ80" s="2"/>
      <c r="BK80" s="2"/>
      <c r="BL80" s="8"/>
      <c r="BM80" s="8"/>
      <c r="BN80" s="8"/>
      <c r="BO80" s="8"/>
      <c r="BP80" s="8"/>
      <c r="BQ80" s="8"/>
      <c r="BR80" s="8"/>
      <c r="BS80" s="2"/>
      <c r="BT80" s="2"/>
      <c r="BU80" s="2"/>
      <c r="BV80" s="2"/>
      <c r="BW80" s="2"/>
      <c r="BX80" s="2"/>
      <c r="BY80" s="2"/>
      <c r="BZ80" s="8"/>
      <c r="CA80" s="8"/>
      <c r="CB80" s="8"/>
      <c r="CC80" s="8"/>
      <c r="CD80" s="8"/>
      <c r="CE80" s="8"/>
      <c r="CF80" s="8"/>
      <c r="CG80" s="2"/>
      <c r="CH80" s="2"/>
      <c r="CI80" s="2"/>
      <c r="CJ80" s="2"/>
      <c r="CK80" s="2"/>
      <c r="CL80" s="2"/>
      <c r="CM80" s="2"/>
      <c r="CN80" s="8"/>
      <c r="CO80" s="8"/>
      <c r="CP80" s="8"/>
      <c r="CQ80" s="8"/>
      <c r="CR80" s="8"/>
      <c r="CS80" s="8"/>
      <c r="CT80" s="8"/>
      <c r="CU80" s="2"/>
      <c r="CV80" s="2"/>
      <c r="CW80" s="2"/>
      <c r="CX80" s="2"/>
      <c r="CY80" s="2"/>
      <c r="CZ80" s="2"/>
      <c r="DA80" s="2"/>
      <c r="DB80" s="2"/>
      <c r="DC80" s="2"/>
      <c r="DD80" s="2"/>
      <c r="DE80" s="2"/>
      <c r="DF80" s="2"/>
      <c r="DG80" s="2"/>
      <c r="DH80" s="2"/>
      <c r="DI80" s="2"/>
      <c r="DJ80" s="2"/>
      <c r="DK80" s="2"/>
      <c r="DL80" s="2"/>
      <c r="DM80" s="2"/>
      <c r="DN80" s="2"/>
      <c r="DO80" s="2"/>
      <c r="DP80" s="2"/>
      <c r="DQ80" s="2"/>
      <c r="DR80" s="2"/>
      <c r="DS80" s="2"/>
      <c r="DT80" s="2"/>
      <c r="DU80" s="2"/>
      <c r="DV80" s="2"/>
      <c r="DW80" s="2"/>
      <c r="DX80" s="2"/>
      <c r="DY80" s="2"/>
      <c r="DZ80" s="2"/>
      <c r="EA80" s="2"/>
      <c r="EB80" s="2"/>
      <c r="EC80" s="2"/>
      <c r="ED80" s="2"/>
      <c r="EE80" s="2"/>
      <c r="EF80" s="2"/>
      <c r="EG80" s="2"/>
      <c r="EH80" s="2"/>
      <c r="EI80" s="2"/>
      <c r="EJ80" s="2"/>
      <c r="EK80" s="2"/>
      <c r="EL80" s="2"/>
      <c r="EM80" s="2"/>
      <c r="EN80" s="2"/>
      <c r="EO80" s="2"/>
      <c r="EP80" s="2"/>
      <c r="EQ80" s="2"/>
      <c r="ER80" s="2"/>
      <c r="ES80" s="2"/>
      <c r="ET80" s="2"/>
      <c r="EU80" s="2"/>
      <c r="EV80" s="2"/>
      <c r="EW80" s="2"/>
      <c r="EX80" s="2"/>
      <c r="EY80" s="2"/>
      <c r="EZ80" s="2"/>
      <c r="FA80" s="2"/>
      <c r="FB80" s="2"/>
      <c r="FC80" s="2"/>
      <c r="FD80" s="2"/>
      <c r="FE80" s="2"/>
      <c r="FF80" s="2"/>
      <c r="FG80" s="2"/>
      <c r="FH80" s="2"/>
      <c r="FI80" s="2"/>
      <c r="FJ80" s="2"/>
      <c r="FK80" s="2"/>
      <c r="FL80" s="2"/>
    </row>
    <row r="81" spans="2:168" ht="14.4" x14ac:dyDescent="0.3">
      <c r="B81" s="40">
        <v>30</v>
      </c>
      <c r="C81" s="130"/>
      <c r="D81" s="13">
        <v>30</v>
      </c>
      <c r="E81" s="93">
        <f t="shared" si="16"/>
        <v>0</v>
      </c>
      <c r="F81" s="93">
        <f t="shared" si="17"/>
        <v>0</v>
      </c>
      <c r="G81" s="93">
        <f t="shared" si="18"/>
        <v>0</v>
      </c>
      <c r="H81" s="93">
        <f t="shared" si="19"/>
        <v>0</v>
      </c>
      <c r="I81" s="93">
        <f t="shared" si="20"/>
        <v>0</v>
      </c>
      <c r="J81" s="93">
        <f t="shared" si="21"/>
        <v>0</v>
      </c>
      <c r="K81" s="93">
        <f t="shared" si="22"/>
        <v>0</v>
      </c>
      <c r="L81" s="105">
        <f t="shared" si="23"/>
        <v>0</v>
      </c>
      <c r="M81" s="93"/>
      <c r="N81" s="93"/>
      <c r="O81" s="111"/>
      <c r="P81" s="3"/>
      <c r="Q81" s="3"/>
      <c r="R81" s="3"/>
      <c r="S81" s="3"/>
      <c r="T81" s="3"/>
      <c r="U81" s="3"/>
      <c r="V81" s="7"/>
      <c r="W81" s="8"/>
      <c r="X81" s="8"/>
      <c r="Y81" s="8"/>
      <c r="Z81" s="8"/>
      <c r="AA81" s="8"/>
      <c r="AB81" s="8"/>
      <c r="AC81" s="2"/>
      <c r="AD81" s="2"/>
      <c r="AE81" s="2"/>
      <c r="AF81" s="2"/>
      <c r="AG81" s="2"/>
      <c r="AH81" s="2"/>
      <c r="AI81" s="2"/>
      <c r="AJ81" s="8"/>
      <c r="AK81" s="8"/>
      <c r="AL81" s="8"/>
      <c r="AM81" s="8"/>
      <c r="AN81" s="8"/>
      <c r="AO81" s="8"/>
      <c r="AP81" s="8"/>
      <c r="AQ81" s="2"/>
      <c r="AR81" s="2"/>
      <c r="AS81" s="2"/>
      <c r="AT81" s="2"/>
      <c r="AU81" s="2"/>
      <c r="AV81" s="2"/>
      <c r="AW81" s="2"/>
      <c r="AX81" s="8"/>
      <c r="AY81" s="8"/>
      <c r="AZ81" s="8"/>
      <c r="BA81" s="8"/>
      <c r="BB81" s="8"/>
      <c r="BC81" s="8"/>
      <c r="BD81" s="8"/>
      <c r="BE81" s="2"/>
      <c r="BF81" s="2"/>
      <c r="BG81" s="2"/>
      <c r="BH81" s="2"/>
      <c r="BI81" s="2"/>
      <c r="BJ81" s="2"/>
      <c r="BK81" s="2"/>
      <c r="BL81" s="8"/>
      <c r="BM81" s="8"/>
      <c r="BN81" s="8"/>
      <c r="BO81" s="8"/>
      <c r="BP81" s="8"/>
      <c r="BQ81" s="8"/>
      <c r="BR81" s="8"/>
      <c r="BS81" s="2"/>
      <c r="BT81" s="2"/>
      <c r="BU81" s="2"/>
      <c r="BV81" s="2"/>
      <c r="BW81" s="2"/>
      <c r="BX81" s="2"/>
      <c r="BY81" s="2"/>
      <c r="BZ81" s="8"/>
      <c r="CA81" s="8"/>
      <c r="CB81" s="8"/>
      <c r="CC81" s="8"/>
      <c r="CD81" s="8"/>
      <c r="CE81" s="8"/>
      <c r="CF81" s="8"/>
      <c r="CG81" s="2"/>
      <c r="CH81" s="2"/>
      <c r="CI81" s="2"/>
      <c r="CJ81" s="2"/>
      <c r="CK81" s="2"/>
      <c r="CL81" s="2"/>
      <c r="CM81" s="2"/>
      <c r="CN81" s="8"/>
      <c r="CO81" s="8"/>
      <c r="CP81" s="8"/>
      <c r="CQ81" s="8"/>
      <c r="CR81" s="8"/>
      <c r="CS81" s="8"/>
      <c r="CT81" s="8"/>
      <c r="CU81" s="2"/>
      <c r="CV81" s="2"/>
      <c r="CW81" s="2"/>
      <c r="CX81" s="2"/>
      <c r="CY81" s="2"/>
      <c r="CZ81" s="2"/>
      <c r="DA81" s="2"/>
      <c r="DB81" s="2"/>
      <c r="DC81" s="2"/>
      <c r="DD81" s="2"/>
      <c r="DE81" s="2"/>
      <c r="DF81" s="2"/>
      <c r="DG81" s="2"/>
      <c r="DH81" s="2"/>
      <c r="DI81" s="2"/>
      <c r="DJ81" s="2"/>
      <c r="DK81" s="2"/>
      <c r="DL81" s="2"/>
      <c r="DM81" s="2"/>
      <c r="DN81" s="2"/>
      <c r="DO81" s="2"/>
      <c r="DP81" s="2"/>
      <c r="DQ81" s="2"/>
      <c r="DR81" s="2"/>
      <c r="DS81" s="2"/>
      <c r="DT81" s="2"/>
      <c r="DU81" s="2"/>
      <c r="DV81" s="2"/>
      <c r="DW81" s="2"/>
      <c r="DX81" s="2"/>
      <c r="DY81" s="2"/>
      <c r="DZ81" s="2"/>
      <c r="EA81" s="2"/>
      <c r="EB81" s="2"/>
      <c r="EC81" s="2"/>
      <c r="ED81" s="2"/>
      <c r="EE81" s="2"/>
      <c r="EF81" s="2"/>
      <c r="EG81" s="2"/>
      <c r="EH81" s="2"/>
      <c r="EI81" s="2"/>
      <c r="EJ81" s="2"/>
      <c r="EK81" s="2"/>
      <c r="EL81" s="2"/>
      <c r="EM81" s="2"/>
      <c r="EN81" s="2"/>
      <c r="EO81" s="2"/>
      <c r="EP81" s="2"/>
      <c r="EQ81" s="2"/>
      <c r="ER81" s="2"/>
      <c r="ES81" s="2"/>
      <c r="ET81" s="2"/>
      <c r="EU81" s="2"/>
      <c r="EV81" s="2"/>
      <c r="EW81" s="2"/>
      <c r="EX81" s="2"/>
      <c r="EY81" s="2"/>
      <c r="EZ81" s="2"/>
      <c r="FA81" s="2"/>
      <c r="FB81" s="2"/>
      <c r="FC81" s="2"/>
      <c r="FD81" s="2"/>
      <c r="FE81" s="2"/>
      <c r="FF81" s="2"/>
      <c r="FG81" s="2"/>
      <c r="FH81" s="2"/>
      <c r="FI81" s="2"/>
      <c r="FJ81" s="2"/>
      <c r="FK81" s="2"/>
      <c r="FL81" s="2"/>
    </row>
    <row r="82" spans="2:168" ht="14.4" x14ac:dyDescent="0.3">
      <c r="B82" s="40">
        <v>32</v>
      </c>
      <c r="C82" s="125" t="s">
        <v>315</v>
      </c>
      <c r="D82" s="13">
        <v>32</v>
      </c>
      <c r="E82" s="93">
        <f t="shared" si="16"/>
        <v>0</v>
      </c>
      <c r="F82" s="93">
        <f t="shared" si="17"/>
        <v>0</v>
      </c>
      <c r="G82" s="93">
        <f t="shared" si="18"/>
        <v>0</v>
      </c>
      <c r="H82" s="93">
        <f t="shared" si="19"/>
        <v>0</v>
      </c>
      <c r="I82" s="93">
        <f t="shared" si="20"/>
        <v>0</v>
      </c>
      <c r="J82" s="93">
        <f t="shared" si="21"/>
        <v>0</v>
      </c>
      <c r="K82" s="93">
        <f t="shared" si="22"/>
        <v>0</v>
      </c>
      <c r="L82" s="105">
        <f t="shared" si="23"/>
        <v>0</v>
      </c>
      <c r="M82" s="93" t="s">
        <v>81</v>
      </c>
      <c r="N82" s="93" t="s">
        <v>91</v>
      </c>
      <c r="O82" s="111">
        <v>1</v>
      </c>
      <c r="P82" s="3">
        <v>2</v>
      </c>
      <c r="Q82" s="3">
        <f>1+1</f>
        <v>2</v>
      </c>
      <c r="R82" s="3"/>
      <c r="S82" s="3"/>
      <c r="T82" s="3"/>
      <c r="U82" s="3"/>
      <c r="V82" s="6"/>
      <c r="W82" s="6"/>
      <c r="X82" s="6"/>
      <c r="Y82" s="6"/>
      <c r="Z82" s="6"/>
      <c r="AA82" s="6"/>
      <c r="AB82" s="6"/>
      <c r="AC82" s="1"/>
      <c r="AD82" s="1"/>
      <c r="AE82" s="1"/>
      <c r="AF82" s="1"/>
      <c r="AG82" s="1"/>
      <c r="AH82" s="1"/>
      <c r="AI82" s="1"/>
      <c r="AJ82" s="6"/>
      <c r="AK82" s="6"/>
      <c r="AL82" s="6"/>
      <c r="AM82" s="6"/>
      <c r="AN82" s="6"/>
      <c r="AO82" s="6"/>
      <c r="AP82" s="6"/>
      <c r="AQ82" s="1"/>
      <c r="AR82" s="1"/>
      <c r="AS82" s="1"/>
      <c r="AT82" s="1"/>
      <c r="AU82" s="1"/>
      <c r="AV82" s="1"/>
      <c r="AW82" s="1"/>
      <c r="AX82" s="6"/>
      <c r="AY82" s="6"/>
      <c r="AZ82" s="6"/>
      <c r="BA82" s="6"/>
      <c r="BB82" s="6"/>
      <c r="BC82" s="6"/>
      <c r="BD82" s="6"/>
      <c r="BE82" s="1"/>
      <c r="BF82" s="1"/>
      <c r="BG82" s="1"/>
      <c r="BH82" s="1"/>
      <c r="BI82" s="1"/>
      <c r="BJ82" s="1"/>
      <c r="BK82" s="2"/>
      <c r="BL82" s="6"/>
      <c r="BM82" s="6"/>
      <c r="BN82" s="6"/>
      <c r="BO82" s="6"/>
      <c r="BP82" s="6"/>
      <c r="BQ82" s="6"/>
      <c r="BR82" s="8"/>
      <c r="BS82" s="1"/>
      <c r="BT82" s="1"/>
      <c r="BU82" s="1"/>
      <c r="BV82" s="1"/>
      <c r="BW82" s="1"/>
      <c r="BX82" s="1"/>
      <c r="BY82" s="2"/>
      <c r="BZ82" s="6"/>
      <c r="CA82" s="6"/>
      <c r="CB82" s="6"/>
      <c r="CC82" s="6"/>
      <c r="CD82" s="6"/>
      <c r="CE82" s="6"/>
      <c r="CF82" s="8"/>
      <c r="CG82" s="1"/>
      <c r="CH82" s="1"/>
      <c r="CI82" s="1"/>
      <c r="CJ82" s="1"/>
      <c r="CK82" s="1"/>
      <c r="CL82" s="1"/>
      <c r="CM82" s="2"/>
      <c r="CN82" s="6"/>
      <c r="CO82" s="6"/>
      <c r="CP82" s="6"/>
      <c r="CQ82" s="6"/>
      <c r="CR82" s="6"/>
      <c r="CS82" s="6"/>
      <c r="CT82" s="8"/>
      <c r="CU82" s="1"/>
      <c r="CV82" s="1"/>
      <c r="CW82" s="1"/>
      <c r="CX82" s="1"/>
      <c r="CY82" s="1"/>
      <c r="CZ82" s="1"/>
      <c r="DA82" s="2"/>
      <c r="DB82" s="1"/>
      <c r="DC82" s="1"/>
      <c r="DD82" s="1"/>
      <c r="DE82" s="1"/>
      <c r="DF82" s="1"/>
      <c r="DG82" s="1"/>
      <c r="DH82" s="2"/>
      <c r="DI82" s="1"/>
      <c r="DJ82" s="1"/>
      <c r="DK82" s="1"/>
      <c r="DL82" s="1"/>
      <c r="DM82" s="1"/>
      <c r="DN82" s="1"/>
      <c r="DO82" s="2"/>
      <c r="DP82" s="1"/>
      <c r="DQ82" s="1"/>
      <c r="DR82" s="1"/>
      <c r="DS82" s="1"/>
      <c r="DT82" s="1"/>
      <c r="DU82" s="1"/>
      <c r="DV82" s="2"/>
      <c r="DW82" s="1"/>
      <c r="DX82" s="1"/>
      <c r="DY82" s="1"/>
      <c r="DZ82" s="1"/>
      <c r="EA82" s="1"/>
      <c r="EB82" s="1"/>
      <c r="EC82" s="2"/>
      <c r="ED82" s="1"/>
      <c r="EE82" s="1"/>
      <c r="EF82" s="1"/>
      <c r="EG82" s="1"/>
      <c r="EH82" s="1"/>
      <c r="EI82" s="1"/>
      <c r="EJ82" s="2"/>
      <c r="EK82" s="1"/>
      <c r="EL82" s="1"/>
      <c r="EM82" s="1"/>
      <c r="EN82" s="1"/>
      <c r="EO82" s="1"/>
      <c r="EP82" s="1"/>
      <c r="EQ82" s="2"/>
      <c r="ER82" s="1"/>
      <c r="ES82" s="1"/>
      <c r="ET82" s="1"/>
      <c r="EU82" s="1"/>
      <c r="EV82" s="1"/>
      <c r="EW82" s="1"/>
      <c r="EX82" s="2"/>
      <c r="EY82" s="1"/>
      <c r="EZ82" s="1"/>
      <c r="FA82" s="1"/>
      <c r="FB82" s="1"/>
      <c r="FC82" s="1"/>
      <c r="FD82" s="1"/>
      <c r="FE82" s="2"/>
      <c r="FF82" s="1"/>
      <c r="FG82" s="1"/>
      <c r="FH82" s="1"/>
      <c r="FI82" s="1"/>
      <c r="FJ82" s="1"/>
      <c r="FK82" s="1"/>
      <c r="FL82" s="2"/>
    </row>
    <row r="83" spans="2:168" ht="14.4" x14ac:dyDescent="0.3">
      <c r="B83" s="40">
        <v>36</v>
      </c>
      <c r="C83" s="125" t="s">
        <v>303</v>
      </c>
      <c r="D83" s="10">
        <v>36</v>
      </c>
      <c r="E83" s="93">
        <f t="shared" si="16"/>
        <v>0</v>
      </c>
      <c r="F83" s="93">
        <f t="shared" si="17"/>
        <v>0</v>
      </c>
      <c r="G83" s="93">
        <f t="shared" si="18"/>
        <v>0</v>
      </c>
      <c r="H83" s="93">
        <f t="shared" si="19"/>
        <v>0</v>
      </c>
      <c r="I83" s="93">
        <f t="shared" si="20"/>
        <v>0</v>
      </c>
      <c r="J83" s="93">
        <f t="shared" si="21"/>
        <v>0</v>
      </c>
      <c r="K83" s="93">
        <f t="shared" si="22"/>
        <v>0</v>
      </c>
      <c r="L83" s="105">
        <f t="shared" si="23"/>
        <v>0</v>
      </c>
      <c r="M83" s="93" t="s">
        <v>81</v>
      </c>
      <c r="N83" s="93" t="s">
        <v>88</v>
      </c>
      <c r="O83" s="111">
        <v>3</v>
      </c>
      <c r="P83" s="3">
        <v>6</v>
      </c>
      <c r="Q83" s="3">
        <v>0</v>
      </c>
      <c r="R83" s="3"/>
      <c r="S83" s="3"/>
      <c r="T83" s="3"/>
      <c r="U83" s="3"/>
      <c r="V83" s="7"/>
      <c r="W83" s="8"/>
      <c r="X83" s="8"/>
      <c r="Y83" s="8"/>
      <c r="Z83" s="8"/>
      <c r="AA83" s="8"/>
      <c r="AB83" s="8"/>
      <c r="AC83" s="2"/>
      <c r="AD83" s="2"/>
      <c r="AE83" s="2"/>
      <c r="AF83" s="2"/>
      <c r="AG83" s="2"/>
      <c r="AH83" s="2"/>
      <c r="AI83" s="2"/>
      <c r="AJ83" s="8"/>
      <c r="AK83" s="8"/>
      <c r="AL83" s="8"/>
      <c r="AM83" s="8"/>
      <c r="AN83" s="8"/>
      <c r="AO83" s="8"/>
      <c r="AP83" s="8"/>
      <c r="AQ83" s="2"/>
      <c r="AR83" s="2"/>
      <c r="AS83" s="2"/>
      <c r="AT83" s="2"/>
      <c r="AU83" s="2"/>
      <c r="AV83" s="2"/>
      <c r="AW83" s="2"/>
      <c r="AX83" s="8"/>
      <c r="AY83" s="8"/>
      <c r="AZ83" s="8"/>
      <c r="BA83" s="8"/>
      <c r="BB83" s="8"/>
      <c r="BC83" s="8"/>
      <c r="BD83" s="8"/>
      <c r="BE83" s="2"/>
      <c r="BF83" s="2"/>
      <c r="BG83" s="2"/>
      <c r="BH83" s="2"/>
      <c r="BI83" s="2"/>
      <c r="BJ83" s="2"/>
      <c r="BK83" s="2"/>
      <c r="BL83" s="8"/>
      <c r="BM83" s="8"/>
      <c r="BN83" s="8"/>
      <c r="BO83" s="8"/>
      <c r="BP83" s="8"/>
      <c r="BQ83" s="8"/>
      <c r="BR83" s="8"/>
      <c r="BS83" s="2"/>
      <c r="BT83" s="2"/>
      <c r="BU83" s="2"/>
      <c r="BV83" s="2"/>
      <c r="BW83" s="2"/>
      <c r="BX83" s="2"/>
      <c r="BY83" s="2"/>
      <c r="BZ83" s="8"/>
      <c r="CA83" s="8"/>
      <c r="CB83" s="8"/>
      <c r="CC83" s="8"/>
      <c r="CD83" s="8"/>
      <c r="CE83" s="8"/>
      <c r="CF83" s="8"/>
      <c r="CG83" s="2"/>
      <c r="CH83" s="2"/>
      <c r="CI83" s="2"/>
      <c r="CJ83" s="2"/>
      <c r="CK83" s="2"/>
      <c r="CL83" s="2"/>
      <c r="CM83" s="2"/>
      <c r="CN83" s="8"/>
      <c r="CO83" s="8"/>
      <c r="CP83" s="8"/>
      <c r="CQ83" s="8"/>
      <c r="CR83" s="8"/>
      <c r="CS83" s="8"/>
      <c r="CT83" s="8"/>
      <c r="CU83" s="2"/>
      <c r="CV83" s="2"/>
      <c r="CW83" s="2"/>
      <c r="CX83" s="2"/>
      <c r="CY83" s="2"/>
      <c r="CZ83" s="2"/>
      <c r="DA83" s="2"/>
      <c r="DB83" s="2"/>
      <c r="DC83" s="2"/>
      <c r="DD83" s="2"/>
      <c r="DE83" s="2"/>
      <c r="DF83" s="2"/>
      <c r="DG83" s="2"/>
      <c r="DH83" s="2"/>
      <c r="DI83" s="2"/>
      <c r="DJ83" s="2"/>
      <c r="DK83" s="2"/>
      <c r="DL83" s="2"/>
      <c r="DM83" s="2"/>
      <c r="DN83" s="2"/>
      <c r="DO83" s="2"/>
      <c r="DP83" s="2"/>
      <c r="DQ83" s="2"/>
      <c r="DR83" s="2"/>
      <c r="DS83" s="2"/>
      <c r="DT83" s="2"/>
      <c r="DU83" s="2"/>
      <c r="DV83" s="2"/>
      <c r="DW83" s="2"/>
      <c r="DX83" s="2"/>
      <c r="DY83" s="2"/>
      <c r="DZ83" s="2"/>
      <c r="EA83" s="2"/>
      <c r="EB83" s="2"/>
      <c r="EC83" s="2"/>
      <c r="ED83" s="2"/>
      <c r="EE83" s="2"/>
      <c r="EF83" s="2"/>
      <c r="EG83" s="2"/>
      <c r="EH83" s="2"/>
      <c r="EI83" s="2"/>
      <c r="EJ83" s="2"/>
      <c r="EK83" s="2"/>
      <c r="EL83" s="2"/>
      <c r="EM83" s="2"/>
      <c r="EN83" s="2"/>
      <c r="EO83" s="2"/>
      <c r="EP83" s="2"/>
      <c r="EQ83" s="2"/>
      <c r="ER83" s="2"/>
      <c r="ES83" s="2"/>
      <c r="ET83" s="2"/>
      <c r="EU83" s="2"/>
      <c r="EV83" s="2"/>
      <c r="EW83" s="2"/>
      <c r="EX83" s="2"/>
      <c r="EY83" s="2"/>
      <c r="EZ83" s="2"/>
      <c r="FA83" s="2"/>
      <c r="FB83" s="2"/>
      <c r="FC83" s="2"/>
      <c r="FD83" s="2"/>
      <c r="FE83" s="2"/>
      <c r="FF83" s="2"/>
      <c r="FG83" s="2"/>
      <c r="FH83" s="2"/>
      <c r="FI83" s="2"/>
      <c r="FJ83" s="2"/>
      <c r="FK83" s="2"/>
      <c r="FL83" s="2"/>
    </row>
    <row r="84" spans="2:168" ht="14.4" x14ac:dyDescent="0.3">
      <c r="B84" s="40">
        <v>37</v>
      </c>
      <c r="C84" s="125" t="s">
        <v>320</v>
      </c>
      <c r="D84" s="10">
        <v>37</v>
      </c>
      <c r="E84" s="93">
        <f t="shared" si="16"/>
        <v>0</v>
      </c>
      <c r="F84" s="93">
        <f t="shared" si="17"/>
        <v>0</v>
      </c>
      <c r="G84" s="93">
        <f t="shared" si="18"/>
        <v>0</v>
      </c>
      <c r="H84" s="93">
        <f t="shared" si="19"/>
        <v>0</v>
      </c>
      <c r="I84" s="93">
        <f t="shared" si="20"/>
        <v>0</v>
      </c>
      <c r="J84" s="93">
        <f t="shared" si="21"/>
        <v>0</v>
      </c>
      <c r="K84" s="93">
        <f t="shared" si="22"/>
        <v>0</v>
      </c>
      <c r="L84" s="105">
        <f t="shared" si="23"/>
        <v>0</v>
      </c>
      <c r="M84" s="93" t="s">
        <v>81</v>
      </c>
      <c r="N84" s="93" t="s">
        <v>88</v>
      </c>
      <c r="O84" s="111"/>
      <c r="P84" s="3"/>
      <c r="Q84" s="3"/>
      <c r="R84" s="3"/>
      <c r="S84" s="3"/>
      <c r="T84" s="3"/>
      <c r="U84" s="3"/>
      <c r="V84" s="7"/>
      <c r="W84" s="8"/>
      <c r="X84" s="8"/>
      <c r="Y84" s="8"/>
      <c r="Z84" s="8"/>
      <c r="AA84" s="8"/>
      <c r="AB84" s="8"/>
      <c r="AC84" s="2"/>
      <c r="AD84" s="2"/>
      <c r="AE84" s="2"/>
      <c r="AF84" s="2"/>
      <c r="AG84" s="2"/>
      <c r="AH84" s="2"/>
      <c r="AI84" s="2"/>
      <c r="AJ84" s="8"/>
      <c r="AK84" s="8"/>
      <c r="AL84" s="8"/>
      <c r="AM84" s="8"/>
      <c r="AN84" s="8"/>
      <c r="AO84" s="8"/>
      <c r="AP84" s="8"/>
      <c r="AQ84" s="2"/>
      <c r="AR84" s="2"/>
      <c r="AS84" s="2"/>
      <c r="AT84" s="2"/>
      <c r="AU84" s="2"/>
      <c r="AV84" s="2"/>
      <c r="AW84" s="2"/>
      <c r="AX84" s="8"/>
      <c r="AY84" s="8"/>
      <c r="AZ84" s="8"/>
      <c r="BA84" s="8"/>
      <c r="BB84" s="8"/>
      <c r="BC84" s="8"/>
      <c r="BD84" s="8"/>
      <c r="BE84" s="2"/>
      <c r="BF84" s="2"/>
      <c r="BG84" s="2"/>
      <c r="BH84" s="2"/>
      <c r="BI84" s="2"/>
      <c r="BJ84" s="2"/>
      <c r="BK84" s="2"/>
      <c r="BL84" s="8"/>
      <c r="BM84" s="8"/>
      <c r="BN84" s="8"/>
      <c r="BO84" s="8"/>
      <c r="BP84" s="8"/>
      <c r="BQ84" s="8"/>
      <c r="BR84" s="8"/>
      <c r="BS84" s="2"/>
      <c r="BT84" s="2"/>
      <c r="BU84" s="2"/>
      <c r="BV84" s="2"/>
      <c r="BW84" s="2"/>
      <c r="BX84" s="2"/>
      <c r="BY84" s="2"/>
      <c r="BZ84" s="8"/>
      <c r="CA84" s="8"/>
      <c r="CB84" s="8"/>
      <c r="CC84" s="8"/>
      <c r="CD84" s="8"/>
      <c r="CE84" s="8"/>
      <c r="CF84" s="8"/>
      <c r="CG84" s="2"/>
      <c r="CH84" s="2"/>
      <c r="CI84" s="2"/>
      <c r="CJ84" s="2"/>
      <c r="CK84" s="2"/>
      <c r="CL84" s="2"/>
      <c r="CM84" s="2"/>
      <c r="CN84" s="8"/>
      <c r="CO84" s="8"/>
      <c r="CP84" s="8"/>
      <c r="CQ84" s="8"/>
      <c r="CR84" s="8"/>
      <c r="CS84" s="8"/>
      <c r="CT84" s="8"/>
      <c r="CU84" s="2"/>
      <c r="CV84" s="2"/>
      <c r="CW84" s="2"/>
      <c r="CX84" s="2"/>
      <c r="CY84" s="2"/>
      <c r="CZ84" s="2"/>
      <c r="DA84" s="2"/>
      <c r="DB84" s="2"/>
      <c r="DC84" s="2"/>
      <c r="DD84" s="2"/>
      <c r="DE84" s="2"/>
      <c r="DF84" s="2"/>
      <c r="DG84" s="2"/>
      <c r="DH84" s="2"/>
      <c r="DI84" s="2"/>
      <c r="DJ84" s="2"/>
      <c r="DK84" s="2"/>
      <c r="DL84" s="2"/>
      <c r="DM84" s="2"/>
      <c r="DN84" s="2"/>
      <c r="DO84" s="2"/>
      <c r="DP84" s="2"/>
      <c r="DQ84" s="2"/>
      <c r="DR84" s="2"/>
      <c r="DS84" s="2"/>
      <c r="DT84" s="2"/>
      <c r="DU84" s="2"/>
      <c r="DV84" s="2"/>
      <c r="DW84" s="2"/>
      <c r="DX84" s="2"/>
      <c r="DY84" s="2"/>
      <c r="DZ84" s="2"/>
      <c r="EA84" s="2"/>
      <c r="EB84" s="2"/>
      <c r="EC84" s="2"/>
      <c r="ED84" s="2"/>
      <c r="EE84" s="2"/>
      <c r="EF84" s="2"/>
      <c r="EG84" s="2"/>
      <c r="EH84" s="2"/>
      <c r="EI84" s="2"/>
      <c r="EJ84" s="2"/>
      <c r="EK84" s="2"/>
      <c r="EL84" s="2"/>
      <c r="EM84" s="2"/>
      <c r="EN84" s="2"/>
      <c r="EO84" s="2"/>
      <c r="EP84" s="2"/>
      <c r="EQ84" s="2"/>
      <c r="ER84" s="2"/>
      <c r="ES84" s="2"/>
      <c r="ET84" s="2"/>
      <c r="EU84" s="2"/>
      <c r="EV84" s="2"/>
      <c r="EW84" s="2"/>
      <c r="EX84" s="2"/>
      <c r="EY84" s="2"/>
      <c r="EZ84" s="2"/>
      <c r="FA84" s="2"/>
      <c r="FB84" s="2"/>
      <c r="FC84" s="2"/>
      <c r="FD84" s="2"/>
      <c r="FE84" s="2"/>
      <c r="FF84" s="2"/>
      <c r="FG84" s="2"/>
      <c r="FH84" s="2"/>
      <c r="FI84" s="2"/>
      <c r="FJ84" s="2"/>
      <c r="FK84" s="2"/>
      <c r="FL84" s="2"/>
    </row>
    <row r="85" spans="2:168" ht="14.4" x14ac:dyDescent="0.3">
      <c r="B85" s="40">
        <v>42</v>
      </c>
      <c r="C85" s="125" t="s">
        <v>311</v>
      </c>
      <c r="D85" s="10">
        <v>42</v>
      </c>
      <c r="E85" s="93">
        <f t="shared" si="16"/>
        <v>0</v>
      </c>
      <c r="F85" s="93">
        <f t="shared" si="17"/>
        <v>0</v>
      </c>
      <c r="G85" s="93">
        <f t="shared" si="18"/>
        <v>0</v>
      </c>
      <c r="H85" s="93">
        <f t="shared" si="19"/>
        <v>0</v>
      </c>
      <c r="I85" s="93">
        <f t="shared" si="20"/>
        <v>0</v>
      </c>
      <c r="J85" s="93">
        <f t="shared" si="21"/>
        <v>0</v>
      </c>
      <c r="K85" s="93">
        <f t="shared" si="22"/>
        <v>0</v>
      </c>
      <c r="L85" s="105">
        <f t="shared" si="23"/>
        <v>0</v>
      </c>
      <c r="M85" s="93" t="s">
        <v>81</v>
      </c>
      <c r="N85" s="93" t="s">
        <v>88</v>
      </c>
      <c r="O85" s="111"/>
      <c r="P85" s="26"/>
      <c r="Q85" s="26"/>
      <c r="R85" s="26"/>
      <c r="S85" s="26"/>
      <c r="T85" s="26"/>
      <c r="U85" s="26"/>
      <c r="V85" s="31"/>
      <c r="W85" s="32"/>
      <c r="X85" s="32"/>
      <c r="Y85" s="32"/>
      <c r="Z85" s="32"/>
      <c r="AA85" s="32"/>
      <c r="AB85" s="32"/>
      <c r="AC85" s="26"/>
      <c r="AD85" s="26"/>
      <c r="AE85" s="26"/>
      <c r="AF85" s="26"/>
      <c r="AG85" s="26"/>
      <c r="AH85" s="26"/>
      <c r="AI85" s="26"/>
      <c r="AJ85" s="32"/>
      <c r="AK85" s="32"/>
      <c r="AL85" s="32"/>
      <c r="AM85" s="32"/>
      <c r="AN85" s="32"/>
      <c r="AO85" s="32"/>
      <c r="AP85" s="32"/>
      <c r="AQ85" s="26"/>
      <c r="AR85" s="26"/>
      <c r="AS85" s="26"/>
      <c r="AT85" s="26"/>
      <c r="AU85" s="26"/>
      <c r="AV85" s="26"/>
      <c r="AW85" s="26"/>
      <c r="AX85" s="32"/>
      <c r="AY85" s="32"/>
      <c r="AZ85" s="32"/>
      <c r="BA85" s="32"/>
      <c r="BB85" s="32"/>
      <c r="BC85" s="32"/>
      <c r="BD85" s="32"/>
      <c r="BE85" s="26"/>
      <c r="BF85" s="26"/>
      <c r="BG85" s="26"/>
      <c r="BH85" s="26"/>
      <c r="BI85" s="26"/>
      <c r="BJ85" s="26"/>
      <c r="BK85" s="2"/>
      <c r="BL85" s="32"/>
      <c r="BM85" s="32"/>
      <c r="BN85" s="32"/>
      <c r="BO85" s="32"/>
      <c r="BP85" s="32"/>
      <c r="BQ85" s="32"/>
      <c r="BR85" s="8"/>
      <c r="BS85" s="26"/>
      <c r="BT85" s="26"/>
      <c r="BU85" s="26"/>
      <c r="BV85" s="26"/>
      <c r="BW85" s="26"/>
      <c r="BX85" s="26"/>
      <c r="BY85" s="2"/>
      <c r="BZ85" s="32"/>
      <c r="CA85" s="32"/>
      <c r="CB85" s="32"/>
      <c r="CC85" s="32"/>
      <c r="CD85" s="32"/>
      <c r="CE85" s="32"/>
      <c r="CF85" s="8"/>
      <c r="CG85" s="26"/>
      <c r="CH85" s="26"/>
      <c r="CI85" s="26"/>
      <c r="CJ85" s="26"/>
      <c r="CK85" s="26"/>
      <c r="CL85" s="26"/>
      <c r="CM85" s="2"/>
      <c r="CN85" s="32"/>
      <c r="CO85" s="32"/>
      <c r="CP85" s="32"/>
      <c r="CQ85" s="32"/>
      <c r="CR85" s="32"/>
      <c r="CS85" s="32"/>
      <c r="CT85" s="8"/>
      <c r="CU85" s="26"/>
      <c r="CV85" s="26"/>
      <c r="CW85" s="26"/>
      <c r="CX85" s="26"/>
      <c r="CY85" s="26"/>
      <c r="CZ85" s="26"/>
      <c r="DA85" s="2"/>
      <c r="DB85" s="26"/>
      <c r="DC85" s="26"/>
      <c r="DD85" s="26"/>
      <c r="DE85" s="26"/>
      <c r="DF85" s="26"/>
      <c r="DG85" s="26"/>
      <c r="DH85" s="2"/>
      <c r="DI85" s="26"/>
      <c r="DJ85" s="26"/>
      <c r="DK85" s="26"/>
      <c r="DL85" s="26"/>
      <c r="DM85" s="26"/>
      <c r="DN85" s="26"/>
      <c r="DO85" s="2"/>
      <c r="DP85" s="26"/>
      <c r="DQ85" s="26"/>
      <c r="DR85" s="26"/>
      <c r="DS85" s="26"/>
      <c r="DT85" s="26"/>
      <c r="DU85" s="26"/>
      <c r="DV85" s="2"/>
      <c r="DW85" s="26"/>
      <c r="DX85" s="26"/>
      <c r="DY85" s="26"/>
      <c r="DZ85" s="26"/>
      <c r="EA85" s="26"/>
      <c r="EB85" s="26"/>
      <c r="EC85" s="2"/>
      <c r="ED85" s="26"/>
      <c r="EE85" s="26"/>
      <c r="EF85" s="26"/>
      <c r="EG85" s="26"/>
      <c r="EH85" s="26"/>
      <c r="EI85" s="26"/>
      <c r="EJ85" s="2"/>
      <c r="EK85" s="26"/>
      <c r="EL85" s="26"/>
      <c r="EM85" s="26"/>
      <c r="EN85" s="26"/>
      <c r="EO85" s="26"/>
      <c r="EP85" s="26"/>
      <c r="EQ85" s="2"/>
      <c r="ER85" s="26"/>
      <c r="ES85" s="26"/>
      <c r="ET85" s="26"/>
      <c r="EU85" s="26"/>
      <c r="EV85" s="26"/>
      <c r="EW85" s="26"/>
      <c r="EX85" s="2"/>
      <c r="EY85" s="26"/>
      <c r="EZ85" s="26"/>
      <c r="FA85" s="26"/>
      <c r="FB85" s="26"/>
      <c r="FC85" s="26"/>
      <c r="FD85" s="26"/>
      <c r="FE85" s="2"/>
      <c r="FF85" s="26"/>
      <c r="FG85" s="26"/>
      <c r="FH85" s="26"/>
      <c r="FI85" s="26"/>
      <c r="FJ85" s="26"/>
      <c r="FK85" s="26"/>
      <c r="FL85" s="2"/>
    </row>
    <row r="86" spans="2:168" ht="14.4" x14ac:dyDescent="0.3">
      <c r="B86" s="40">
        <v>43</v>
      </c>
      <c r="C86" s="125" t="s">
        <v>317</v>
      </c>
      <c r="D86" s="10">
        <v>43</v>
      </c>
      <c r="E86" s="93">
        <f t="shared" si="16"/>
        <v>0</v>
      </c>
      <c r="F86" s="93">
        <f t="shared" si="17"/>
        <v>0</v>
      </c>
      <c r="G86" s="93">
        <f t="shared" si="18"/>
        <v>0</v>
      </c>
      <c r="H86" s="93">
        <f t="shared" si="19"/>
        <v>0</v>
      </c>
      <c r="I86" s="93">
        <f t="shared" si="20"/>
        <v>0</v>
      </c>
      <c r="J86" s="93">
        <f t="shared" si="21"/>
        <v>0</v>
      </c>
      <c r="K86" s="93">
        <f t="shared" si="22"/>
        <v>0</v>
      </c>
      <c r="L86" s="105">
        <f t="shared" si="23"/>
        <v>0</v>
      </c>
      <c r="M86" s="93" t="s">
        <v>81</v>
      </c>
      <c r="N86" s="93" t="s">
        <v>91</v>
      </c>
      <c r="O86" s="111"/>
      <c r="P86" s="3"/>
      <c r="Q86" s="3"/>
      <c r="R86" s="3"/>
      <c r="S86" s="3"/>
      <c r="T86" s="3"/>
      <c r="U86" s="3"/>
      <c r="V86" s="7"/>
      <c r="W86" s="8"/>
      <c r="X86" s="8"/>
      <c r="Y86" s="8"/>
      <c r="Z86" s="8"/>
      <c r="AA86" s="8"/>
      <c r="AB86" s="8"/>
      <c r="AC86" s="2"/>
      <c r="AD86" s="2"/>
      <c r="AE86" s="5"/>
      <c r="AF86" s="2"/>
      <c r="AG86" s="2"/>
      <c r="AH86" s="2"/>
      <c r="AI86" s="2"/>
      <c r="AJ86" s="9"/>
      <c r="AK86" s="8"/>
      <c r="AL86" s="8"/>
      <c r="AM86" s="8"/>
      <c r="AN86" s="8"/>
      <c r="AO86" s="8"/>
      <c r="AP86" s="8"/>
      <c r="AQ86" s="2"/>
      <c r="AR86" s="2"/>
      <c r="AS86" s="2"/>
      <c r="AT86" s="2"/>
      <c r="AU86" s="2"/>
      <c r="AV86" s="2"/>
      <c r="AW86" s="2"/>
      <c r="AX86" s="8"/>
      <c r="AY86" s="8"/>
      <c r="AZ86" s="8"/>
      <c r="BA86" s="8"/>
      <c r="BB86" s="8"/>
      <c r="BC86" s="8"/>
      <c r="BD86" s="8"/>
      <c r="BE86" s="2"/>
      <c r="BF86" s="2"/>
      <c r="BG86" s="2"/>
      <c r="BH86" s="2"/>
      <c r="BI86" s="2"/>
      <c r="BJ86" s="2"/>
      <c r="BK86" s="2"/>
      <c r="BL86" s="8"/>
      <c r="BM86" s="8"/>
      <c r="BN86" s="8"/>
      <c r="BO86" s="8"/>
      <c r="BP86" s="8"/>
      <c r="BQ86" s="8"/>
      <c r="BR86" s="8"/>
      <c r="BS86" s="2"/>
      <c r="BT86" s="2"/>
      <c r="BU86" s="2"/>
      <c r="BV86" s="2"/>
      <c r="BW86" s="2"/>
      <c r="BX86" s="2"/>
      <c r="BY86" s="2"/>
      <c r="BZ86" s="8"/>
      <c r="CA86" s="8"/>
      <c r="CB86" s="8"/>
      <c r="CC86" s="8"/>
      <c r="CD86" s="8"/>
      <c r="CE86" s="8"/>
      <c r="CF86" s="8"/>
      <c r="CG86" s="2"/>
      <c r="CH86" s="2"/>
      <c r="CI86" s="2"/>
      <c r="CJ86" s="2"/>
      <c r="CK86" s="2"/>
      <c r="CL86" s="2"/>
      <c r="CM86" s="2"/>
      <c r="CN86" s="8"/>
      <c r="CO86" s="8"/>
      <c r="CP86" s="8"/>
      <c r="CQ86" s="8"/>
      <c r="CR86" s="8"/>
      <c r="CS86" s="8"/>
      <c r="CT86" s="8"/>
      <c r="CU86" s="2"/>
      <c r="CV86" s="2"/>
      <c r="CW86" s="2"/>
      <c r="CX86" s="2"/>
      <c r="CY86" s="2"/>
      <c r="CZ86" s="2"/>
      <c r="DA86" s="2"/>
      <c r="DB86" s="2"/>
      <c r="DC86" s="2"/>
      <c r="DD86" s="2"/>
      <c r="DE86" s="2"/>
      <c r="DF86" s="2"/>
      <c r="DG86" s="2"/>
      <c r="DH86" s="2"/>
      <c r="DI86"/>
      <c r="DJ86"/>
      <c r="DK86" s="2"/>
      <c r="DL86" s="2"/>
      <c r="DM86" s="2"/>
      <c r="DN86" s="2"/>
      <c r="DO86"/>
      <c r="DP86"/>
      <c r="DQ86"/>
      <c r="DR86"/>
      <c r="DS86"/>
      <c r="DT86"/>
      <c r="DU86"/>
      <c r="DV86"/>
      <c r="DW86" s="2"/>
      <c r="DX86" s="2"/>
      <c r="DY86" s="2"/>
      <c r="DZ86" s="2"/>
      <c r="EA86" s="2"/>
      <c r="EB86" s="2"/>
      <c r="EC86" s="2"/>
      <c r="ED86" s="2"/>
      <c r="EE86" s="2"/>
      <c r="EF86" s="2"/>
      <c r="EG86" s="2"/>
      <c r="EH86" s="2"/>
      <c r="EI86" s="2"/>
      <c r="EJ86" s="2"/>
      <c r="EK86" s="2"/>
      <c r="EL86" s="2"/>
      <c r="EM86" s="2"/>
      <c r="EN86" s="2"/>
      <c r="EO86" s="2"/>
      <c r="EP86" s="2"/>
      <c r="EQ86" s="2"/>
      <c r="ER86" s="2"/>
      <c r="ES86" s="2"/>
      <c r="ET86" s="2"/>
      <c r="EU86" s="2"/>
      <c r="EV86" s="2"/>
      <c r="EW86" s="2"/>
      <c r="EX86" s="2"/>
      <c r="EY86" s="2"/>
      <c r="EZ86" s="2"/>
      <c r="FA86" s="2"/>
      <c r="FB86" s="2"/>
      <c r="FC86" s="2"/>
      <c r="FD86" s="2"/>
      <c r="FE86" s="2"/>
      <c r="FF86" s="2"/>
      <c r="FG86" s="2"/>
      <c r="FH86" s="2"/>
      <c r="FI86" s="2"/>
      <c r="FJ86" s="2"/>
      <c r="FK86" s="2"/>
      <c r="FL86" s="2"/>
    </row>
    <row r="87" spans="2:168" ht="14.4" x14ac:dyDescent="0.3">
      <c r="B87" s="40">
        <v>46</v>
      </c>
      <c r="C87" s="125" t="s">
        <v>324</v>
      </c>
      <c r="D87" s="10">
        <v>46</v>
      </c>
      <c r="E87" s="93">
        <f t="shared" si="16"/>
        <v>0</v>
      </c>
      <c r="F87" s="93">
        <f t="shared" si="17"/>
        <v>0</v>
      </c>
      <c r="G87" s="93">
        <f t="shared" si="18"/>
        <v>0</v>
      </c>
      <c r="H87" s="93">
        <f t="shared" si="19"/>
        <v>0</v>
      </c>
      <c r="I87" s="93">
        <f t="shared" si="20"/>
        <v>0</v>
      </c>
      <c r="J87" s="93">
        <f t="shared" si="21"/>
        <v>0</v>
      </c>
      <c r="K87" s="93">
        <f t="shared" si="22"/>
        <v>0</v>
      </c>
      <c r="L87" s="105">
        <f t="shared" si="23"/>
        <v>0</v>
      </c>
      <c r="M87" s="93" t="s">
        <v>103</v>
      </c>
      <c r="N87" s="93" t="s">
        <v>88</v>
      </c>
      <c r="O87" s="111">
        <v>5</v>
      </c>
      <c r="P87" s="3">
        <f>3+2</f>
        <v>5</v>
      </c>
      <c r="Q87" s="3">
        <f>0+1</f>
        <v>1</v>
      </c>
      <c r="R87" s="3"/>
      <c r="S87" s="3"/>
      <c r="T87" s="3"/>
      <c r="U87" s="3"/>
      <c r="V87" s="7"/>
      <c r="W87" s="8"/>
      <c r="X87" s="8"/>
      <c r="Y87" s="8"/>
      <c r="Z87" s="8"/>
      <c r="AA87" s="8"/>
      <c r="AB87" s="8"/>
      <c r="AC87" s="2"/>
      <c r="AD87" s="2"/>
      <c r="AE87" s="2"/>
      <c r="AF87" s="2"/>
      <c r="AG87" s="2"/>
      <c r="AH87" s="2"/>
      <c r="AI87" s="2"/>
      <c r="AJ87" s="8"/>
      <c r="AK87" s="8"/>
      <c r="AL87" s="8"/>
      <c r="AM87" s="8"/>
      <c r="AN87" s="8"/>
      <c r="AO87" s="8"/>
      <c r="AP87" s="8"/>
      <c r="AQ87" s="2"/>
      <c r="AR87" s="2"/>
      <c r="AS87" s="2"/>
      <c r="AT87" s="2"/>
      <c r="AU87" s="2"/>
      <c r="AV87" s="2"/>
      <c r="AW87" s="2"/>
      <c r="AX87" s="8"/>
      <c r="AY87" s="8"/>
      <c r="AZ87" s="8"/>
      <c r="BA87" s="8"/>
      <c r="BB87" s="8"/>
      <c r="BC87" s="8"/>
      <c r="BD87" s="8"/>
      <c r="BE87" s="2"/>
      <c r="BF87" s="2"/>
      <c r="BG87" s="2"/>
      <c r="BH87" s="2"/>
      <c r="BI87" s="2"/>
      <c r="BJ87" s="2"/>
      <c r="BK87" s="2"/>
      <c r="BL87" s="8"/>
      <c r="BM87" s="8"/>
      <c r="BN87" s="8"/>
      <c r="BO87" s="8"/>
      <c r="BP87" s="8"/>
      <c r="BQ87" s="8"/>
      <c r="BR87" s="8"/>
      <c r="BS87" s="2"/>
      <c r="BT87" s="2"/>
      <c r="BU87" s="2"/>
      <c r="BV87" s="2"/>
      <c r="BW87" s="2"/>
      <c r="BX87" s="2"/>
      <c r="BY87" s="2"/>
      <c r="BZ87" s="8"/>
      <c r="CA87" s="8"/>
      <c r="CB87" s="8"/>
      <c r="CC87" s="8"/>
      <c r="CD87" s="8"/>
      <c r="CE87" s="8"/>
      <c r="CF87" s="8"/>
      <c r="CG87" s="2"/>
      <c r="CH87" s="2"/>
      <c r="CI87" s="2"/>
      <c r="CJ87" s="2"/>
      <c r="CK87" s="2"/>
      <c r="CL87" s="2"/>
      <c r="CM87" s="2"/>
      <c r="CN87" s="8"/>
      <c r="CO87" s="8"/>
      <c r="CP87" s="8"/>
      <c r="CQ87" s="8"/>
      <c r="CR87" s="8"/>
      <c r="CS87" s="8"/>
      <c r="CT87" s="8"/>
      <c r="CU87" s="2"/>
      <c r="CV87" s="2"/>
      <c r="CW87" s="2"/>
      <c r="CX87" s="2"/>
      <c r="CY87" s="2"/>
      <c r="CZ87" s="2"/>
      <c r="DA87" s="2"/>
      <c r="DB87" s="2"/>
      <c r="DC87" s="2"/>
      <c r="DD87" s="2"/>
      <c r="DE87" s="2"/>
      <c r="DF87" s="2"/>
      <c r="DG87" s="2"/>
      <c r="DH87" s="2"/>
      <c r="DI87" s="2"/>
      <c r="DJ87" s="2"/>
      <c r="DK87" s="2"/>
      <c r="DL87" s="2"/>
      <c r="DM87" s="2"/>
      <c r="DN87" s="2"/>
      <c r="DO87" s="2"/>
      <c r="DP87" s="2"/>
      <c r="DQ87" s="2"/>
      <c r="DR87" s="2"/>
      <c r="DS87" s="2"/>
      <c r="DT87" s="2"/>
      <c r="DU87" s="2"/>
      <c r="DV87" s="2"/>
      <c r="DW87" s="2"/>
      <c r="DX87" s="2"/>
      <c r="DY87" s="2"/>
      <c r="DZ87" s="2"/>
      <c r="EA87" s="2"/>
      <c r="EB87" s="2"/>
      <c r="EC87" s="2"/>
      <c r="ED87" s="2"/>
      <c r="EE87" s="2"/>
      <c r="EF87" s="2"/>
      <c r="EG87" s="2"/>
      <c r="EH87" s="2"/>
      <c r="EI87" s="2"/>
      <c r="EJ87" s="2"/>
      <c r="EK87" s="2"/>
      <c r="EL87" s="2"/>
      <c r="EM87" s="2"/>
      <c r="EN87" s="2"/>
      <c r="EO87" s="2"/>
      <c r="EP87" s="2"/>
      <c r="EQ87" s="2"/>
      <c r="ER87" s="2"/>
      <c r="ES87" s="2"/>
      <c r="ET87" s="2"/>
      <c r="EU87" s="2"/>
      <c r="EV87" s="2"/>
      <c r="EW87" s="2"/>
      <c r="EX87" s="2"/>
      <c r="EY87" s="2"/>
      <c r="EZ87" s="2"/>
      <c r="FA87" s="2"/>
      <c r="FB87" s="2"/>
      <c r="FC87" s="2"/>
      <c r="FD87" s="2"/>
      <c r="FE87" s="2"/>
      <c r="FF87" s="2"/>
      <c r="FG87" s="2"/>
      <c r="FH87" s="2"/>
      <c r="FI87" s="2"/>
      <c r="FJ87" s="2"/>
      <c r="FK87" s="2"/>
      <c r="FL87" s="2"/>
    </row>
    <row r="88" spans="2:168" x14ac:dyDescent="0.3">
      <c r="B88" s="40">
        <v>47</v>
      </c>
      <c r="C88" s="125" t="s">
        <v>302</v>
      </c>
      <c r="D88" s="10">
        <v>47</v>
      </c>
      <c r="E88" s="93">
        <f t="shared" si="16"/>
        <v>0</v>
      </c>
      <c r="F88" s="93">
        <f t="shared" si="17"/>
        <v>0</v>
      </c>
      <c r="G88" s="93">
        <f t="shared" si="18"/>
        <v>0</v>
      </c>
      <c r="H88" s="93">
        <f t="shared" si="19"/>
        <v>0</v>
      </c>
      <c r="I88" s="93">
        <f t="shared" si="20"/>
        <v>0</v>
      </c>
      <c r="J88" s="93">
        <f t="shared" si="21"/>
        <v>0</v>
      </c>
      <c r="K88" s="93">
        <f t="shared" si="22"/>
        <v>0</v>
      </c>
      <c r="L88" s="105">
        <f t="shared" si="23"/>
        <v>0</v>
      </c>
      <c r="M88" s="93" t="s">
        <v>81</v>
      </c>
      <c r="N88" s="93" t="s">
        <v>82</v>
      </c>
      <c r="O88" s="111"/>
      <c r="P88" s="26"/>
      <c r="Q88" s="26"/>
      <c r="R88" s="26"/>
      <c r="S88" s="26"/>
      <c r="T88" s="26"/>
      <c r="U88" s="26"/>
      <c r="V88" s="31"/>
      <c r="W88" s="32"/>
      <c r="X88" s="32"/>
      <c r="Y88" s="32"/>
      <c r="Z88" s="32"/>
      <c r="AA88" s="32"/>
      <c r="AB88" s="32"/>
      <c r="AC88" s="26"/>
      <c r="AD88" s="26"/>
      <c r="AE88" s="26"/>
      <c r="AF88" s="26"/>
      <c r="AG88" s="26"/>
      <c r="AH88" s="26"/>
      <c r="AI88" s="26"/>
      <c r="AJ88" s="32"/>
      <c r="AK88" s="32"/>
      <c r="AL88" s="32"/>
      <c r="AM88" s="32"/>
      <c r="AN88" s="32"/>
      <c r="AO88" s="32"/>
      <c r="AP88" s="32"/>
      <c r="AQ88" s="26"/>
      <c r="AR88" s="26"/>
      <c r="AS88" s="26"/>
      <c r="AT88" s="26"/>
      <c r="AU88" s="26"/>
      <c r="AV88" s="26"/>
      <c r="AW88" s="26"/>
      <c r="AX88" s="32"/>
      <c r="AY88" s="32"/>
      <c r="AZ88" s="32"/>
      <c r="BA88" s="32"/>
      <c r="BB88" s="32"/>
      <c r="BC88" s="32"/>
      <c r="BD88" s="32"/>
      <c r="BE88" s="26"/>
      <c r="BF88" s="26"/>
      <c r="BG88" s="26"/>
      <c r="BH88" s="26"/>
      <c r="BI88" s="26"/>
      <c r="BJ88" s="26"/>
      <c r="BK88" s="26"/>
      <c r="BL88" s="32"/>
      <c r="BM88" s="32"/>
      <c r="BN88" s="32"/>
      <c r="BO88" s="32"/>
      <c r="BP88" s="32"/>
      <c r="BQ88" s="32"/>
      <c r="BR88" s="32"/>
      <c r="BS88" s="26"/>
      <c r="BT88" s="26"/>
      <c r="BU88" s="26"/>
      <c r="BV88" s="26"/>
      <c r="BW88" s="26"/>
      <c r="BX88" s="26"/>
      <c r="BY88" s="26"/>
      <c r="BZ88" s="32"/>
      <c r="CA88" s="32"/>
      <c r="CB88" s="32"/>
      <c r="CC88" s="32"/>
      <c r="CD88" s="32"/>
      <c r="CE88" s="32"/>
      <c r="CF88" s="32"/>
      <c r="CG88" s="26"/>
      <c r="CH88" s="26"/>
      <c r="CI88" s="26"/>
      <c r="CJ88" s="26"/>
      <c r="CK88" s="26"/>
      <c r="CL88" s="26"/>
      <c r="CM88" s="26"/>
      <c r="CN88" s="32"/>
      <c r="CO88" s="32"/>
      <c r="CP88" s="32"/>
      <c r="CQ88" s="32"/>
      <c r="CR88" s="32"/>
      <c r="CS88" s="32"/>
      <c r="CT88" s="32"/>
      <c r="CU88" s="26"/>
      <c r="CV88" s="26"/>
      <c r="CW88" s="26"/>
      <c r="CX88" s="26"/>
      <c r="CY88" s="26"/>
      <c r="CZ88" s="26"/>
      <c r="DA88" s="26"/>
      <c r="DB88" s="26"/>
      <c r="DC88" s="26"/>
      <c r="DD88" s="26"/>
      <c r="DE88" s="26"/>
      <c r="DF88" s="26"/>
      <c r="DG88" s="26"/>
      <c r="DH88" s="26"/>
      <c r="DI88" s="26"/>
      <c r="DJ88" s="26"/>
      <c r="DK88" s="26"/>
      <c r="DL88" s="26"/>
      <c r="DM88" s="26"/>
      <c r="DN88" s="26"/>
      <c r="DO88" s="26"/>
      <c r="DP88" s="26"/>
      <c r="DQ88" s="26"/>
      <c r="DR88" s="26"/>
      <c r="DS88" s="26"/>
      <c r="DT88" s="26"/>
      <c r="DU88" s="26"/>
      <c r="DV88" s="26"/>
      <c r="DW88" s="26"/>
      <c r="DX88" s="26"/>
      <c r="DY88" s="26"/>
      <c r="DZ88" s="26"/>
      <c r="EA88" s="26"/>
      <c r="EB88" s="26"/>
      <c r="EC88" s="26"/>
      <c r="ED88" s="26"/>
      <c r="EE88" s="26"/>
      <c r="EF88" s="26"/>
      <c r="EG88" s="26"/>
      <c r="EH88" s="26"/>
      <c r="EI88" s="26"/>
      <c r="EJ88" s="26"/>
      <c r="EK88" s="26"/>
      <c r="EL88" s="26"/>
      <c r="EM88" s="26"/>
      <c r="EN88" s="26"/>
      <c r="EO88" s="26"/>
      <c r="EP88" s="26"/>
      <c r="EQ88" s="26"/>
      <c r="ER88" s="26"/>
      <c r="ES88" s="26"/>
      <c r="ET88" s="26"/>
      <c r="EU88" s="26"/>
      <c r="EV88" s="26"/>
      <c r="EW88" s="26"/>
      <c r="EX88" s="26"/>
      <c r="EY88" s="26"/>
      <c r="EZ88" s="26"/>
      <c r="FA88" s="26"/>
      <c r="FB88" s="26"/>
      <c r="FC88" s="26"/>
      <c r="FD88" s="26"/>
      <c r="FE88" s="26"/>
      <c r="FF88" s="26"/>
      <c r="FG88" s="26"/>
      <c r="FH88" s="26"/>
      <c r="FI88" s="26"/>
      <c r="FJ88" s="26"/>
      <c r="FK88" s="26"/>
      <c r="FL88" s="26"/>
    </row>
    <row r="89" spans="2:168" ht="14.4" x14ac:dyDescent="0.3">
      <c r="B89" s="40">
        <v>48</v>
      </c>
      <c r="C89" s="125" t="s">
        <v>313</v>
      </c>
      <c r="D89" s="10">
        <v>48</v>
      </c>
      <c r="E89" s="93">
        <f t="shared" si="16"/>
        <v>0</v>
      </c>
      <c r="F89" s="93">
        <f t="shared" si="17"/>
        <v>0</v>
      </c>
      <c r="G89" s="93">
        <f t="shared" si="18"/>
        <v>0</v>
      </c>
      <c r="H89" s="93">
        <f t="shared" si="19"/>
        <v>0</v>
      </c>
      <c r="I89" s="93">
        <f t="shared" si="20"/>
        <v>0</v>
      </c>
      <c r="J89" s="93">
        <f t="shared" si="21"/>
        <v>0</v>
      </c>
      <c r="K89" s="93">
        <f t="shared" si="22"/>
        <v>0</v>
      </c>
      <c r="L89" s="105">
        <f t="shared" si="23"/>
        <v>0</v>
      </c>
      <c r="M89" s="93" t="s">
        <v>351</v>
      </c>
      <c r="N89" s="93" t="s">
        <v>352</v>
      </c>
      <c r="O89" s="111">
        <v>2</v>
      </c>
      <c r="P89" s="3">
        <v>4</v>
      </c>
      <c r="Q89" s="3">
        <v>1</v>
      </c>
      <c r="R89" s="3"/>
      <c r="S89" s="3"/>
      <c r="T89" s="3"/>
      <c r="U89" s="3"/>
      <c r="V89" s="7"/>
      <c r="W89" s="8"/>
      <c r="X89" s="8"/>
      <c r="Y89" s="8"/>
      <c r="Z89" s="8"/>
      <c r="AA89" s="8"/>
      <c r="AB89" s="8"/>
      <c r="AC89" s="2"/>
      <c r="AD89" s="2"/>
      <c r="AE89" s="2"/>
      <c r="AF89" s="2"/>
      <c r="AG89" s="2"/>
      <c r="AH89" s="2"/>
      <c r="AI89" s="2"/>
      <c r="AJ89" s="8"/>
      <c r="AK89" s="8"/>
      <c r="AL89" s="8"/>
      <c r="AM89" s="8"/>
      <c r="AN89" s="8"/>
      <c r="AO89" s="8"/>
      <c r="AP89" s="8"/>
      <c r="AQ89" s="2"/>
      <c r="AR89" s="2"/>
      <c r="AS89" s="2"/>
      <c r="AT89" s="2"/>
      <c r="AU89" s="2"/>
      <c r="AV89" s="2"/>
      <c r="AW89" s="2"/>
      <c r="AX89" s="8"/>
      <c r="AY89" s="8"/>
      <c r="AZ89" s="8"/>
      <c r="BA89" s="8"/>
      <c r="BB89" s="8"/>
      <c r="BC89" s="8"/>
      <c r="BD89" s="8"/>
      <c r="BE89" s="2"/>
      <c r="BF89" s="2"/>
      <c r="BG89" s="2"/>
      <c r="BH89" s="2"/>
      <c r="BI89" s="2"/>
      <c r="BJ89" s="2"/>
      <c r="BK89" s="2"/>
      <c r="BL89" s="8"/>
      <c r="BM89" s="8"/>
      <c r="BN89" s="8"/>
      <c r="BO89" s="8"/>
      <c r="BP89" s="8"/>
      <c r="BQ89" s="8"/>
      <c r="BR89" s="8"/>
      <c r="BS89" s="2"/>
      <c r="BT89" s="2"/>
      <c r="BU89" s="2"/>
      <c r="BV89" s="2"/>
      <c r="BW89" s="2"/>
      <c r="BX89" s="2"/>
      <c r="BY89" s="2"/>
      <c r="BZ89" s="8"/>
      <c r="CA89" s="8"/>
      <c r="CB89" s="8"/>
      <c r="CC89" s="8"/>
      <c r="CD89" s="8"/>
      <c r="CE89" s="8"/>
      <c r="CF89" s="8"/>
      <c r="CG89" s="2"/>
      <c r="CH89" s="2"/>
      <c r="CI89" s="2"/>
      <c r="CJ89" s="2"/>
      <c r="CK89" s="2"/>
      <c r="CL89" s="2"/>
      <c r="CM89" s="2"/>
      <c r="CN89" s="8"/>
      <c r="CO89" s="8"/>
      <c r="CP89" s="8"/>
      <c r="CQ89" s="8"/>
      <c r="CR89" s="8"/>
      <c r="CS89" s="8"/>
      <c r="CT89" s="8"/>
      <c r="CU89" s="2"/>
      <c r="CV89" s="2"/>
      <c r="CW89" s="2"/>
      <c r="CX89" s="2"/>
      <c r="CY89" s="2"/>
      <c r="CZ89" s="2"/>
      <c r="DA89" s="2"/>
      <c r="DB89" s="2"/>
      <c r="DC89" s="2"/>
      <c r="DD89" s="2"/>
      <c r="DE89" s="2"/>
      <c r="DF89" s="2"/>
      <c r="DG89" s="2"/>
      <c r="DH89" s="2"/>
      <c r="DI89" s="2"/>
      <c r="DJ89" s="2"/>
      <c r="DK89" s="2"/>
      <c r="DL89" s="2"/>
      <c r="DM89" s="2"/>
      <c r="DN89" s="2"/>
      <c r="DO89" s="2"/>
      <c r="DP89" s="2"/>
      <c r="DQ89" s="2"/>
      <c r="DR89" s="2"/>
      <c r="DS89" s="2"/>
      <c r="DT89" s="2"/>
      <c r="DU89" s="2"/>
      <c r="DV89" s="2"/>
      <c r="DW89" s="2"/>
      <c r="DX89" s="2"/>
      <c r="DY89" s="2"/>
      <c r="DZ89" s="2"/>
      <c r="EA89" s="2"/>
      <c r="EB89" s="2"/>
      <c r="EC89" s="2"/>
      <c r="ED89" s="2"/>
      <c r="EE89" s="2"/>
      <c r="EF89" s="2"/>
      <c r="EG89" s="2"/>
      <c r="EH89" s="2"/>
      <c r="EI89" s="2"/>
      <c r="EJ89" s="2"/>
      <c r="EK89" s="2"/>
      <c r="EL89" s="2"/>
      <c r="EM89" s="2"/>
      <c r="EN89" s="2"/>
      <c r="EO89" s="2"/>
      <c r="EP89" s="2"/>
      <c r="EQ89" s="2"/>
      <c r="ER89" s="2"/>
      <c r="ES89" s="2"/>
      <c r="ET89" s="2"/>
      <c r="EU89" s="2"/>
      <c r="EV89" s="2"/>
      <c r="EW89" s="2"/>
      <c r="EX89" s="2"/>
      <c r="EY89" s="2"/>
      <c r="EZ89" s="2"/>
      <c r="FA89" s="2"/>
      <c r="FB89" s="2"/>
      <c r="FC89" s="2"/>
      <c r="FD89" s="2"/>
      <c r="FE89" s="2"/>
      <c r="FF89" s="2"/>
      <c r="FG89" s="2"/>
      <c r="FH89" s="2"/>
      <c r="FI89" s="2"/>
      <c r="FJ89" s="2"/>
      <c r="FK89" s="2"/>
      <c r="FL89" s="2"/>
    </row>
    <row r="90" spans="2:168" ht="14.4" x14ac:dyDescent="0.3">
      <c r="B90" s="40">
        <v>49</v>
      </c>
      <c r="C90" s="125" t="s">
        <v>39</v>
      </c>
      <c r="D90" s="10">
        <v>49</v>
      </c>
      <c r="E90" s="93">
        <f t="shared" si="16"/>
        <v>0</v>
      </c>
      <c r="F90" s="93">
        <f t="shared" si="17"/>
        <v>0</v>
      </c>
      <c r="G90" s="93">
        <f t="shared" si="18"/>
        <v>0</v>
      </c>
      <c r="H90" s="93">
        <f t="shared" si="19"/>
        <v>0</v>
      </c>
      <c r="I90" s="93">
        <f t="shared" si="20"/>
        <v>0</v>
      </c>
      <c r="J90" s="93">
        <f t="shared" si="21"/>
        <v>0</v>
      </c>
      <c r="K90" s="93">
        <f t="shared" si="22"/>
        <v>0</v>
      </c>
      <c r="L90" s="105">
        <f t="shared" si="23"/>
        <v>0</v>
      </c>
      <c r="M90" s="93" t="s">
        <v>351</v>
      </c>
      <c r="N90" s="93" t="s">
        <v>352</v>
      </c>
      <c r="O90" s="111">
        <v>3</v>
      </c>
      <c r="P90" s="4">
        <f>1</f>
        <v>1</v>
      </c>
      <c r="Q90" s="4">
        <v>3</v>
      </c>
      <c r="R90" s="4"/>
      <c r="S90" s="4"/>
      <c r="T90" s="4"/>
      <c r="U90" s="4"/>
      <c r="V90" s="7"/>
      <c r="W90" s="8"/>
      <c r="X90" s="8"/>
      <c r="Y90" s="8"/>
      <c r="Z90" s="8"/>
      <c r="AA90" s="8"/>
      <c r="AB90" s="8"/>
      <c r="AC90" s="2"/>
      <c r="AD90" s="2"/>
      <c r="AE90" s="2"/>
      <c r="AF90" s="2"/>
      <c r="AG90" s="2"/>
      <c r="AH90" s="2"/>
      <c r="AI90" s="2"/>
      <c r="AJ90" s="8"/>
      <c r="AK90" s="8"/>
      <c r="AL90" s="8"/>
      <c r="AM90" s="8"/>
      <c r="AN90" s="8"/>
      <c r="AO90" s="8"/>
      <c r="AP90" s="8"/>
      <c r="AQ90" s="2"/>
      <c r="AR90" s="2"/>
      <c r="AS90" s="2"/>
      <c r="AT90" s="2"/>
      <c r="AU90" s="2"/>
      <c r="AV90" s="2"/>
      <c r="AW90" s="2"/>
      <c r="AX90" s="8"/>
      <c r="AY90" s="8"/>
      <c r="AZ90" s="8"/>
      <c r="BA90" s="8"/>
      <c r="BB90" s="8"/>
      <c r="BC90" s="8"/>
      <c r="BD90" s="8"/>
      <c r="BE90" s="2"/>
      <c r="BF90" s="2"/>
      <c r="BG90" s="2"/>
      <c r="BH90" s="2"/>
      <c r="BI90" s="2"/>
      <c r="BJ90" s="2"/>
      <c r="BK90" s="2"/>
      <c r="BL90" s="8"/>
      <c r="BM90" s="8"/>
      <c r="BN90" s="8"/>
      <c r="BO90" s="8"/>
      <c r="BP90" s="8"/>
      <c r="BQ90" s="8"/>
      <c r="BR90" s="8"/>
      <c r="BS90" s="2"/>
      <c r="BT90" s="2"/>
      <c r="BU90" s="2"/>
      <c r="BV90" s="2"/>
      <c r="BW90" s="2"/>
      <c r="BX90" s="2"/>
      <c r="BY90" s="2"/>
      <c r="BZ90" s="8"/>
      <c r="CA90" s="8"/>
      <c r="CB90" s="8"/>
      <c r="CC90" s="8"/>
      <c r="CD90" s="8"/>
      <c r="CE90" s="8"/>
      <c r="CF90" s="8"/>
      <c r="CG90" s="2"/>
      <c r="CH90" s="2"/>
      <c r="CI90" s="2"/>
      <c r="CJ90" s="2"/>
      <c r="CK90" s="2"/>
      <c r="CL90" s="2"/>
      <c r="CM90" s="2"/>
      <c r="CN90" s="8"/>
      <c r="CO90" s="8"/>
      <c r="CP90" s="8"/>
      <c r="CQ90" s="8"/>
      <c r="CR90" s="8"/>
      <c r="CS90" s="8"/>
      <c r="CT90" s="8"/>
      <c r="CU90" s="2"/>
      <c r="CV90" s="2"/>
      <c r="CW90" s="2"/>
      <c r="CX90" s="2"/>
      <c r="CY90" s="2"/>
      <c r="CZ90" s="2"/>
      <c r="DA90" s="2"/>
      <c r="DB90" s="2"/>
      <c r="DC90" s="2"/>
      <c r="DD90" s="2"/>
      <c r="DE90" s="2"/>
      <c r="DF90" s="2"/>
      <c r="DG90" s="2"/>
      <c r="DH90" s="2"/>
      <c r="DI90" s="2"/>
      <c r="DJ90" s="2"/>
      <c r="DK90" s="2"/>
      <c r="DL90" s="2"/>
      <c r="DM90" s="2"/>
      <c r="DN90" s="2"/>
      <c r="DO90" s="2"/>
      <c r="DP90" s="2"/>
      <c r="DQ90" s="2"/>
      <c r="DR90" s="2"/>
      <c r="DS90" s="2"/>
      <c r="DT90" s="2"/>
      <c r="DU90" s="2"/>
      <c r="DV90" s="2"/>
      <c r="DW90" s="2"/>
      <c r="DX90" s="2"/>
      <c r="DY90" s="2"/>
      <c r="DZ90" s="2"/>
      <c r="EA90" s="2"/>
      <c r="EB90" s="2"/>
      <c r="EC90" s="2"/>
      <c r="ED90" s="2"/>
      <c r="EE90" s="2"/>
      <c r="EF90" s="2"/>
      <c r="EG90" s="2"/>
      <c r="EH90" s="2"/>
      <c r="EI90" s="2"/>
      <c r="EJ90" s="2"/>
      <c r="EK90" s="2"/>
      <c r="EL90" s="2"/>
      <c r="EM90" s="2"/>
      <c r="EN90" s="2"/>
      <c r="EO90" s="2"/>
      <c r="EP90" s="2"/>
      <c r="EQ90" s="2"/>
      <c r="ER90" s="2"/>
      <c r="ES90" s="2"/>
      <c r="ET90" s="2"/>
      <c r="EU90" s="2"/>
      <c r="EV90" s="2"/>
      <c r="EW90" s="2"/>
      <c r="EX90" s="2"/>
      <c r="EY90" s="2"/>
      <c r="EZ90" s="2"/>
      <c r="FA90" s="2"/>
      <c r="FB90" s="2"/>
      <c r="FC90" s="2"/>
      <c r="FD90" s="2"/>
      <c r="FE90" s="2"/>
      <c r="FF90" s="2"/>
      <c r="FG90" s="2"/>
      <c r="FH90" s="2"/>
      <c r="FI90" s="2"/>
      <c r="FJ90" s="2"/>
      <c r="FK90" s="2"/>
      <c r="FL90" s="2"/>
    </row>
    <row r="91" spans="2:168" x14ac:dyDescent="0.3">
      <c r="B91" s="40">
        <v>52</v>
      </c>
      <c r="C91" s="125" t="s">
        <v>330</v>
      </c>
      <c r="D91" s="10">
        <v>52</v>
      </c>
      <c r="E91" s="93">
        <f t="shared" si="16"/>
        <v>0</v>
      </c>
      <c r="F91" s="93">
        <f t="shared" si="17"/>
        <v>0</v>
      </c>
      <c r="G91" s="93">
        <f t="shared" si="18"/>
        <v>0</v>
      </c>
      <c r="H91" s="93">
        <f t="shared" si="19"/>
        <v>0</v>
      </c>
      <c r="I91" s="93">
        <f t="shared" si="20"/>
        <v>0</v>
      </c>
      <c r="J91" s="93">
        <f t="shared" si="21"/>
        <v>0</v>
      </c>
      <c r="K91" s="93">
        <f t="shared" si="22"/>
        <v>0</v>
      </c>
      <c r="L91" s="105">
        <f t="shared" si="23"/>
        <v>0</v>
      </c>
      <c r="M91" s="93" t="s">
        <v>351</v>
      </c>
      <c r="N91" s="93" t="s">
        <v>352</v>
      </c>
      <c r="O91" s="111"/>
      <c r="P91" s="37"/>
      <c r="Q91" s="37"/>
      <c r="R91" s="37"/>
      <c r="S91" s="37"/>
      <c r="T91" s="37"/>
      <c r="U91" s="37"/>
      <c r="V91" s="31"/>
      <c r="W91" s="32"/>
      <c r="X91" s="32"/>
      <c r="Y91" s="32"/>
      <c r="Z91" s="32"/>
      <c r="AA91" s="32"/>
      <c r="AB91" s="32"/>
      <c r="AC91" s="26"/>
      <c r="AD91" s="26"/>
      <c r="AE91" s="26"/>
      <c r="AF91" s="26"/>
      <c r="AG91" s="26"/>
      <c r="AH91" s="26"/>
      <c r="AI91" s="26"/>
      <c r="AJ91" s="32"/>
      <c r="AK91" s="32"/>
      <c r="AL91" s="32"/>
      <c r="AM91" s="32"/>
      <c r="AN91" s="32"/>
      <c r="AO91" s="32"/>
      <c r="AP91" s="32"/>
      <c r="AQ91" s="26"/>
      <c r="AR91" s="26"/>
      <c r="AS91" s="26"/>
      <c r="AT91" s="26"/>
      <c r="AU91" s="26"/>
      <c r="AV91" s="26"/>
      <c r="AW91" s="26"/>
      <c r="AX91" s="32"/>
      <c r="AY91" s="32"/>
      <c r="AZ91" s="32"/>
      <c r="BA91" s="32"/>
      <c r="BB91" s="32"/>
      <c r="BC91" s="32"/>
      <c r="BD91" s="32"/>
      <c r="BE91" s="26"/>
      <c r="BF91" s="26"/>
      <c r="BG91" s="26"/>
      <c r="BH91" s="26"/>
      <c r="BI91" s="26"/>
      <c r="BJ91" s="26"/>
      <c r="BK91" s="26"/>
      <c r="BL91" s="32"/>
      <c r="BM91" s="32"/>
      <c r="BN91" s="32"/>
      <c r="BO91" s="32"/>
      <c r="BP91" s="32"/>
      <c r="BQ91" s="32"/>
      <c r="BR91" s="32"/>
      <c r="BS91" s="26"/>
      <c r="BT91" s="26"/>
      <c r="BU91" s="26"/>
      <c r="BV91" s="26"/>
      <c r="BW91" s="26"/>
      <c r="BX91" s="26"/>
      <c r="BY91" s="26"/>
      <c r="BZ91" s="32"/>
      <c r="CA91" s="32"/>
      <c r="CB91" s="32"/>
      <c r="CC91" s="32"/>
      <c r="CD91" s="32"/>
      <c r="CE91" s="32"/>
      <c r="CF91" s="32"/>
      <c r="CG91" s="26"/>
      <c r="CH91" s="26"/>
      <c r="CI91" s="26"/>
      <c r="CJ91" s="26"/>
      <c r="CK91" s="26"/>
      <c r="CL91" s="26"/>
      <c r="CM91" s="26"/>
      <c r="CN91" s="32"/>
      <c r="CO91" s="32"/>
      <c r="CP91" s="32"/>
      <c r="CQ91" s="32"/>
      <c r="CR91" s="32"/>
      <c r="CS91" s="32"/>
      <c r="CT91" s="32"/>
      <c r="CU91" s="26"/>
      <c r="CV91" s="26"/>
      <c r="CW91" s="26"/>
      <c r="CX91" s="26"/>
      <c r="CY91" s="26"/>
      <c r="CZ91" s="26"/>
      <c r="DA91" s="26"/>
      <c r="DB91" s="26"/>
      <c r="DC91" s="26"/>
      <c r="DD91" s="26"/>
      <c r="DE91" s="26"/>
      <c r="DF91" s="26"/>
      <c r="DG91" s="26"/>
      <c r="DH91" s="26"/>
      <c r="DI91" s="26"/>
      <c r="DJ91" s="26"/>
      <c r="DK91" s="26"/>
      <c r="DL91" s="26"/>
      <c r="DM91" s="26"/>
      <c r="DN91" s="26"/>
      <c r="DO91" s="26"/>
      <c r="DP91" s="26"/>
      <c r="DQ91" s="26"/>
      <c r="DR91" s="26"/>
      <c r="DS91" s="26"/>
      <c r="DT91" s="26"/>
      <c r="DU91" s="26"/>
      <c r="DV91" s="26"/>
      <c r="DW91" s="26"/>
      <c r="DX91" s="26"/>
      <c r="DY91" s="26"/>
      <c r="DZ91" s="26"/>
      <c r="EA91" s="26"/>
      <c r="EB91" s="26"/>
      <c r="EC91" s="26"/>
      <c r="ED91" s="26"/>
      <c r="EE91" s="26"/>
      <c r="EF91" s="26"/>
      <c r="EG91" s="26"/>
      <c r="EH91" s="26"/>
      <c r="EI91" s="26"/>
      <c r="EJ91" s="26"/>
      <c r="EK91" s="26"/>
      <c r="EL91" s="26"/>
      <c r="EM91" s="26"/>
      <c r="EN91" s="26"/>
      <c r="EO91" s="26"/>
      <c r="EP91" s="26"/>
      <c r="EQ91" s="26"/>
      <c r="ER91" s="26"/>
      <c r="ES91" s="26"/>
      <c r="ET91" s="26"/>
      <c r="EU91" s="26"/>
      <c r="EV91" s="26"/>
      <c r="EW91" s="26"/>
      <c r="EX91" s="26"/>
      <c r="EY91" s="26"/>
      <c r="EZ91" s="26"/>
      <c r="FA91" s="26"/>
      <c r="FB91" s="26"/>
      <c r="FC91" s="26"/>
      <c r="FD91" s="26"/>
      <c r="FE91" s="26"/>
      <c r="FF91" s="26"/>
      <c r="FG91" s="26"/>
      <c r="FH91" s="26"/>
      <c r="FI91" s="26"/>
      <c r="FJ91" s="26"/>
      <c r="FK91" s="26"/>
      <c r="FL91" s="26"/>
    </row>
    <row r="92" spans="2:168" ht="14.4" x14ac:dyDescent="0.3">
      <c r="B92" s="40">
        <v>59</v>
      </c>
      <c r="C92" s="125" t="s">
        <v>339</v>
      </c>
      <c r="D92" s="10">
        <v>59</v>
      </c>
      <c r="E92" s="93">
        <f t="shared" si="16"/>
        <v>0</v>
      </c>
      <c r="F92" s="93">
        <f t="shared" si="17"/>
        <v>0</v>
      </c>
      <c r="G92" s="93">
        <f t="shared" si="18"/>
        <v>0</v>
      </c>
      <c r="H92" s="93">
        <f t="shared" si="19"/>
        <v>0</v>
      </c>
      <c r="I92" s="93">
        <f t="shared" si="20"/>
        <v>0</v>
      </c>
      <c r="J92" s="93">
        <f t="shared" si="21"/>
        <v>0</v>
      </c>
      <c r="K92" s="93">
        <f t="shared" si="22"/>
        <v>0</v>
      </c>
      <c r="L92" s="105">
        <f t="shared" si="23"/>
        <v>0</v>
      </c>
      <c r="M92" s="93" t="s">
        <v>81</v>
      </c>
      <c r="N92" s="93" t="s">
        <v>97</v>
      </c>
      <c r="O92" s="111"/>
      <c r="P92" s="26"/>
      <c r="Q92" s="26"/>
      <c r="R92" s="26"/>
      <c r="S92" s="26"/>
      <c r="T92" s="26"/>
      <c r="U92" s="26"/>
      <c r="V92" s="31"/>
      <c r="W92" s="32"/>
      <c r="X92" s="32"/>
      <c r="Y92" s="32"/>
      <c r="Z92" s="32"/>
      <c r="AA92" s="32"/>
      <c r="AB92" s="32"/>
      <c r="AC92" s="26"/>
      <c r="AD92" s="26"/>
      <c r="AE92" s="26"/>
      <c r="AF92" s="26"/>
      <c r="AG92" s="26"/>
      <c r="AH92" s="26"/>
      <c r="AI92" s="26"/>
      <c r="AJ92" s="32"/>
      <c r="AK92" s="32"/>
      <c r="AL92" s="32"/>
      <c r="AM92" s="32"/>
      <c r="AN92" s="32"/>
      <c r="AO92" s="32"/>
      <c r="AP92" s="32"/>
      <c r="AQ92" s="26"/>
      <c r="AR92" s="26"/>
      <c r="AS92" s="26"/>
      <c r="AT92" s="26"/>
      <c r="AU92" s="26"/>
      <c r="AV92" s="26"/>
      <c r="AW92" s="26"/>
      <c r="AX92" s="8"/>
      <c r="AY92" s="8"/>
      <c r="AZ92" s="8"/>
      <c r="BA92" s="8"/>
      <c r="BB92" s="8"/>
      <c r="BC92" s="8"/>
      <c r="BD92" s="8"/>
      <c r="BE92" s="26"/>
      <c r="BF92" s="26"/>
      <c r="BG92" s="26"/>
      <c r="BH92" s="26"/>
      <c r="BI92" s="26"/>
      <c r="BJ92" s="26"/>
      <c r="BK92" s="26"/>
      <c r="BL92" s="32"/>
      <c r="BM92" s="32"/>
      <c r="BN92" s="32"/>
      <c r="BO92" s="32"/>
      <c r="BP92" s="32"/>
      <c r="BQ92" s="32"/>
      <c r="BR92" s="32"/>
      <c r="BS92" s="26"/>
      <c r="BT92" s="26"/>
      <c r="BU92" s="26"/>
      <c r="BV92" s="26"/>
      <c r="BW92" s="26"/>
      <c r="BX92" s="26"/>
      <c r="BY92" s="26"/>
      <c r="BZ92" s="32"/>
      <c r="CA92" s="32"/>
      <c r="CB92" s="32"/>
      <c r="CC92" s="32"/>
      <c r="CD92" s="32"/>
      <c r="CE92" s="32"/>
      <c r="CF92" s="32"/>
      <c r="CG92" s="26"/>
      <c r="CH92" s="26"/>
      <c r="CI92" s="26"/>
      <c r="CJ92" s="26"/>
      <c r="CK92" s="26"/>
      <c r="CL92" s="26"/>
      <c r="CM92" s="26"/>
      <c r="CN92" s="32"/>
      <c r="CO92" s="32"/>
      <c r="CP92" s="32"/>
      <c r="CQ92" s="32"/>
      <c r="CR92" s="32"/>
      <c r="CS92" s="32"/>
      <c r="CT92" s="32"/>
      <c r="CU92" s="26"/>
      <c r="CV92" s="26"/>
      <c r="CW92" s="26"/>
      <c r="CX92" s="26"/>
      <c r="CY92" s="26"/>
      <c r="CZ92" s="26"/>
      <c r="DA92" s="26"/>
      <c r="DB92" s="26"/>
      <c r="DC92" s="26"/>
      <c r="DD92" s="26"/>
      <c r="DE92" s="26"/>
      <c r="DF92" s="26"/>
      <c r="DG92" s="26"/>
      <c r="DH92" s="26"/>
      <c r="DI92" s="26"/>
      <c r="DJ92" s="26"/>
      <c r="DK92" s="26"/>
      <c r="DL92" s="26"/>
      <c r="DM92" s="26"/>
      <c r="DN92" s="26"/>
      <c r="DO92" s="26"/>
      <c r="DP92" s="26"/>
      <c r="DQ92" s="26"/>
      <c r="DR92" s="26"/>
      <c r="DS92" s="26"/>
      <c r="DT92" s="26"/>
      <c r="DU92" s="26"/>
      <c r="DV92" s="26"/>
      <c r="DW92" s="26"/>
      <c r="DX92" s="26"/>
      <c r="DY92" s="26"/>
      <c r="DZ92" s="26"/>
      <c r="EA92" s="26"/>
      <c r="EB92" s="26"/>
      <c r="EC92" s="26"/>
      <c r="ED92" s="26"/>
      <c r="EE92" s="26"/>
      <c r="EF92" s="26"/>
      <c r="EG92" s="26"/>
      <c r="EH92" s="26"/>
      <c r="EI92" s="26"/>
      <c r="EJ92" s="26"/>
      <c r="EK92" s="26"/>
      <c r="EL92" s="26"/>
      <c r="EM92" s="26"/>
      <c r="EN92" s="26"/>
      <c r="EO92" s="26"/>
      <c r="EP92" s="26"/>
      <c r="EQ92" s="26"/>
      <c r="ER92" s="26"/>
      <c r="ES92" s="26"/>
      <c r="ET92" s="26"/>
      <c r="EU92" s="26"/>
      <c r="EV92" s="26"/>
      <c r="EW92" s="26"/>
      <c r="EX92" s="26"/>
      <c r="EY92" s="26"/>
      <c r="EZ92" s="26"/>
      <c r="FA92" s="26"/>
      <c r="FB92" s="26"/>
      <c r="FC92" s="26"/>
      <c r="FD92" s="26"/>
      <c r="FE92" s="26"/>
      <c r="FF92" s="26"/>
      <c r="FG92" s="26"/>
      <c r="FH92" s="26"/>
      <c r="FI92" s="26"/>
      <c r="FJ92" s="26"/>
      <c r="FK92" s="26"/>
      <c r="FL92" s="26"/>
    </row>
    <row r="93" spans="2:168" x14ac:dyDescent="0.3">
      <c r="B93" s="40">
        <v>60</v>
      </c>
      <c r="C93" s="125" t="s">
        <v>340</v>
      </c>
      <c r="D93" s="10">
        <v>60</v>
      </c>
      <c r="E93" s="93">
        <f t="shared" si="16"/>
        <v>0</v>
      </c>
      <c r="F93" s="93">
        <f t="shared" si="17"/>
        <v>0</v>
      </c>
      <c r="G93" s="93">
        <f t="shared" si="18"/>
        <v>0</v>
      </c>
      <c r="H93" s="93">
        <f t="shared" si="19"/>
        <v>0</v>
      </c>
      <c r="I93" s="93">
        <f t="shared" si="20"/>
        <v>0</v>
      </c>
      <c r="J93" s="93">
        <f t="shared" si="21"/>
        <v>0</v>
      </c>
      <c r="K93" s="93">
        <f t="shared" si="22"/>
        <v>0</v>
      </c>
      <c r="L93" s="105">
        <f t="shared" si="23"/>
        <v>0</v>
      </c>
      <c r="M93" s="93" t="s">
        <v>81</v>
      </c>
      <c r="N93" s="93" t="s">
        <v>82</v>
      </c>
      <c r="O93" s="111"/>
      <c r="P93" s="26"/>
      <c r="Q93" s="26"/>
      <c r="R93" s="26"/>
      <c r="S93" s="26"/>
      <c r="T93" s="26"/>
      <c r="U93" s="26"/>
      <c r="V93" s="31"/>
      <c r="W93" s="32"/>
      <c r="X93" s="32"/>
      <c r="Y93" s="32"/>
      <c r="Z93" s="32"/>
      <c r="AA93" s="32"/>
      <c r="AB93" s="32"/>
      <c r="AC93" s="26"/>
      <c r="AD93" s="26"/>
      <c r="AE93" s="26"/>
      <c r="AF93" s="26"/>
      <c r="AG93" s="26"/>
      <c r="AH93" s="26"/>
      <c r="AI93" s="26"/>
      <c r="AJ93" s="32"/>
      <c r="AK93" s="32"/>
      <c r="AL93" s="32"/>
      <c r="AM93" s="32"/>
      <c r="AN93" s="32"/>
      <c r="AO93" s="32"/>
      <c r="AP93" s="32"/>
      <c r="AQ93" s="26"/>
      <c r="AR93" s="26"/>
      <c r="AS93" s="26"/>
      <c r="AT93" s="26"/>
      <c r="AU93" s="26"/>
      <c r="AV93" s="26"/>
      <c r="AW93" s="26"/>
      <c r="AX93" s="32"/>
      <c r="AY93" s="32"/>
      <c r="AZ93" s="32"/>
      <c r="BA93" s="32"/>
      <c r="BB93" s="32"/>
      <c r="BC93" s="32"/>
      <c r="BD93" s="32"/>
      <c r="BE93" s="26"/>
      <c r="BF93" s="26"/>
      <c r="BG93" s="26"/>
      <c r="BH93" s="26"/>
      <c r="BI93" s="26"/>
      <c r="BJ93" s="26"/>
      <c r="BK93" s="26"/>
      <c r="BL93" s="32"/>
      <c r="BM93" s="32"/>
      <c r="BN93" s="32"/>
      <c r="BO93" s="32"/>
      <c r="BP93" s="32"/>
      <c r="BQ93" s="32"/>
      <c r="BR93" s="32"/>
      <c r="BS93" s="26"/>
      <c r="BT93" s="26"/>
      <c r="BU93" s="26"/>
      <c r="BV93" s="26"/>
      <c r="BW93" s="26"/>
      <c r="BX93" s="26"/>
      <c r="BY93" s="26"/>
      <c r="BZ93" s="32"/>
      <c r="CA93" s="32"/>
      <c r="CB93" s="32"/>
      <c r="CC93" s="32"/>
      <c r="CD93" s="32"/>
      <c r="CE93" s="32"/>
      <c r="CF93" s="32"/>
      <c r="CG93" s="26"/>
      <c r="CH93" s="26"/>
      <c r="CI93" s="26"/>
      <c r="CJ93" s="26"/>
      <c r="CK93" s="26"/>
      <c r="CL93" s="26"/>
      <c r="CM93" s="26"/>
      <c r="CN93" s="32"/>
      <c r="CO93" s="32"/>
      <c r="CP93" s="32"/>
      <c r="CQ93" s="32"/>
      <c r="CR93" s="32"/>
      <c r="CS93" s="32"/>
      <c r="CT93" s="32"/>
      <c r="CU93" s="26"/>
      <c r="CV93" s="26"/>
      <c r="CW93" s="26"/>
      <c r="CX93" s="26"/>
      <c r="CY93" s="26"/>
      <c r="CZ93" s="26"/>
      <c r="DA93" s="26"/>
      <c r="DB93" s="26"/>
      <c r="DC93" s="26"/>
      <c r="DD93" s="26"/>
      <c r="DE93" s="26"/>
      <c r="DF93" s="26"/>
      <c r="DG93" s="26"/>
      <c r="DH93" s="26"/>
      <c r="DI93" s="26"/>
      <c r="DJ93" s="26"/>
      <c r="DK93" s="26"/>
      <c r="DL93" s="26"/>
      <c r="DM93" s="26"/>
      <c r="DN93" s="26"/>
      <c r="DO93" s="26"/>
      <c r="DP93" s="26"/>
      <c r="DQ93" s="26"/>
      <c r="DR93" s="26"/>
      <c r="DS93" s="26"/>
      <c r="DT93" s="26"/>
      <c r="DU93" s="26"/>
      <c r="DV93" s="26"/>
      <c r="DW93" s="26"/>
      <c r="DX93" s="26"/>
      <c r="DY93" s="26"/>
      <c r="DZ93" s="26"/>
      <c r="EA93" s="26"/>
      <c r="EB93" s="26"/>
      <c r="EC93" s="26"/>
      <c r="ED93" s="26"/>
      <c r="EE93" s="26"/>
      <c r="EF93" s="26"/>
      <c r="EG93" s="26"/>
      <c r="EH93" s="26"/>
      <c r="EI93" s="26"/>
      <c r="EJ93" s="26"/>
      <c r="EK93" s="26"/>
      <c r="EL93" s="26"/>
      <c r="EM93" s="26"/>
      <c r="EN93" s="26"/>
      <c r="EO93" s="26"/>
      <c r="EP93" s="26"/>
      <c r="EQ93" s="26"/>
      <c r="ER93" s="26"/>
      <c r="ES93" s="26"/>
      <c r="ET93" s="26"/>
      <c r="EU93" s="26"/>
      <c r="EV93" s="26"/>
      <c r="EW93" s="26"/>
      <c r="EX93" s="26"/>
      <c r="EY93" s="26"/>
      <c r="EZ93" s="26"/>
      <c r="FA93" s="26"/>
      <c r="FB93" s="26"/>
      <c r="FC93" s="26"/>
      <c r="FD93" s="26"/>
      <c r="FE93" s="26"/>
      <c r="FF93" s="26"/>
      <c r="FG93" s="26"/>
      <c r="FH93" s="26"/>
      <c r="FI93" s="26"/>
      <c r="FJ93" s="26"/>
      <c r="FK93" s="26"/>
      <c r="FL93" s="26"/>
    </row>
    <row r="94" spans="2:168" x14ac:dyDescent="0.3">
      <c r="B94" s="40">
        <v>86</v>
      </c>
      <c r="C94" s="10"/>
      <c r="D94" s="10">
        <v>86</v>
      </c>
      <c r="E94" s="93">
        <f t="shared" si="16"/>
        <v>0</v>
      </c>
      <c r="F94" s="93">
        <f t="shared" si="17"/>
        <v>0</v>
      </c>
      <c r="G94" s="93">
        <f t="shared" si="18"/>
        <v>0</v>
      </c>
      <c r="H94" s="93">
        <f t="shared" si="19"/>
        <v>0</v>
      </c>
      <c r="I94" s="93">
        <f t="shared" si="20"/>
        <v>0</v>
      </c>
      <c r="J94" s="93">
        <f t="shared" si="21"/>
        <v>0</v>
      </c>
      <c r="K94" s="93">
        <f t="shared" si="22"/>
        <v>0</v>
      </c>
      <c r="L94" s="105">
        <f t="shared" si="23"/>
        <v>0</v>
      </c>
      <c r="M94" s="93"/>
      <c r="N94" s="93"/>
      <c r="O94" s="111"/>
      <c r="P94" s="26"/>
      <c r="Q94" s="26"/>
      <c r="R94" s="26"/>
      <c r="S94" s="26"/>
      <c r="T94" s="26"/>
      <c r="U94" s="26"/>
      <c r="V94" s="31"/>
      <c r="W94" s="32"/>
      <c r="X94" s="32"/>
      <c r="Y94" s="32"/>
      <c r="Z94" s="32"/>
      <c r="AA94" s="32"/>
      <c r="AB94" s="32"/>
      <c r="AC94" s="26"/>
      <c r="AD94" s="26"/>
      <c r="AE94" s="26"/>
      <c r="AF94" s="26"/>
      <c r="AG94" s="26"/>
      <c r="AH94" s="26"/>
      <c r="AI94" s="26"/>
      <c r="AJ94" s="32"/>
      <c r="AK94" s="32"/>
      <c r="AL94" s="32"/>
      <c r="AM94" s="32"/>
      <c r="AN94" s="32"/>
      <c r="AO94" s="32"/>
      <c r="AP94" s="32"/>
      <c r="AQ94" s="26"/>
      <c r="AR94" s="26"/>
      <c r="AS94" s="26"/>
      <c r="AT94" s="26"/>
      <c r="AU94" s="26"/>
      <c r="AV94" s="26"/>
      <c r="AW94" s="26"/>
      <c r="AX94" s="32"/>
      <c r="AY94" s="32"/>
      <c r="AZ94" s="32"/>
      <c r="BA94" s="32"/>
      <c r="BB94" s="32"/>
      <c r="BC94" s="32"/>
      <c r="BD94" s="32"/>
      <c r="BE94" s="26"/>
      <c r="BF94" s="26"/>
      <c r="BG94" s="26"/>
      <c r="BH94" s="26"/>
      <c r="BI94" s="26"/>
      <c r="BJ94" s="26"/>
      <c r="BK94" s="26"/>
      <c r="BL94" s="32"/>
      <c r="BM94" s="32"/>
      <c r="BN94" s="32"/>
      <c r="BO94" s="32"/>
      <c r="BP94" s="32"/>
      <c r="BQ94" s="32"/>
      <c r="BR94" s="32"/>
      <c r="BS94" s="26"/>
      <c r="BT94" s="26"/>
      <c r="BU94" s="26"/>
      <c r="BV94" s="26"/>
      <c r="BW94" s="26"/>
      <c r="BX94" s="26"/>
      <c r="BY94" s="26"/>
      <c r="BZ94" s="32"/>
      <c r="CA94" s="32"/>
      <c r="CB94" s="32"/>
      <c r="CC94" s="32"/>
      <c r="CD94" s="32"/>
      <c r="CE94" s="32"/>
      <c r="CF94" s="32"/>
      <c r="CG94" s="26"/>
      <c r="CH94" s="26"/>
      <c r="CI94" s="26"/>
      <c r="CJ94" s="26"/>
      <c r="CK94" s="26"/>
      <c r="CL94" s="26"/>
      <c r="CM94" s="26"/>
      <c r="CN94" s="32"/>
      <c r="CO94" s="32"/>
      <c r="CP94" s="32"/>
      <c r="CQ94" s="32"/>
      <c r="CR94" s="32"/>
      <c r="CS94" s="32"/>
      <c r="CT94" s="32"/>
      <c r="CU94" s="26"/>
      <c r="CV94" s="26"/>
      <c r="CW94" s="26"/>
      <c r="CX94" s="26"/>
      <c r="CY94" s="26"/>
      <c r="CZ94" s="26"/>
      <c r="DA94" s="26"/>
      <c r="DB94" s="26"/>
      <c r="DC94" s="26"/>
      <c r="DD94" s="26"/>
      <c r="DE94" s="26"/>
      <c r="DF94" s="26"/>
      <c r="DG94" s="26"/>
      <c r="DH94" s="26"/>
      <c r="DI94" s="26"/>
      <c r="DJ94" s="26"/>
      <c r="DK94" s="26"/>
      <c r="DL94" s="26"/>
      <c r="DM94" s="26"/>
      <c r="DN94" s="26"/>
      <c r="DO94" s="26"/>
      <c r="DP94" s="26"/>
      <c r="DQ94" s="26"/>
      <c r="DR94" s="26"/>
      <c r="DS94" s="26"/>
      <c r="DT94" s="26"/>
      <c r="DU94" s="26"/>
      <c r="DV94" s="26"/>
      <c r="DW94" s="26"/>
      <c r="DX94" s="26"/>
      <c r="DY94" s="26"/>
      <c r="DZ94" s="26"/>
      <c r="EA94" s="26"/>
      <c r="EB94" s="26"/>
      <c r="EC94" s="26"/>
      <c r="ED94" s="26"/>
      <c r="EE94" s="26"/>
      <c r="EF94" s="26"/>
      <c r="EG94" s="26"/>
      <c r="EH94" s="26"/>
      <c r="EI94" s="26"/>
      <c r="EJ94" s="26"/>
      <c r="EK94" s="26"/>
      <c r="EL94" s="26"/>
      <c r="EM94" s="26"/>
      <c r="EN94" s="26"/>
      <c r="EO94" s="26"/>
      <c r="EP94" s="26"/>
      <c r="EQ94" s="26"/>
      <c r="ER94" s="26"/>
      <c r="ES94" s="26"/>
      <c r="ET94" s="26"/>
      <c r="EU94" s="26"/>
      <c r="EV94" s="26"/>
      <c r="EW94" s="26"/>
      <c r="EX94" s="26"/>
      <c r="EY94" s="26"/>
      <c r="EZ94" s="26"/>
      <c r="FA94" s="26"/>
      <c r="FB94" s="26"/>
      <c r="FC94" s="26"/>
      <c r="FD94" s="26"/>
      <c r="FE94" s="26"/>
      <c r="FF94" s="26"/>
      <c r="FG94" s="26"/>
      <c r="FH94" s="26"/>
      <c r="FI94" s="26"/>
      <c r="FJ94" s="26"/>
      <c r="FK94" s="26"/>
      <c r="FL94" s="26"/>
    </row>
  </sheetData>
  <autoFilter ref="B1:FL94" xr:uid="{5CAD623C-AFCD-4248-A52F-F7A3BE62DF5C}">
    <sortState xmlns:xlrd2="http://schemas.microsoft.com/office/spreadsheetml/2017/richdata2" ref="B2:FL94">
      <sortCondition descending="1" ref="L1:L94"/>
    </sortState>
  </autoFilter>
  <sortState xmlns:xlrd2="http://schemas.microsoft.com/office/spreadsheetml/2017/richdata2" ref="B3:Q49">
    <sortCondition descending="1" ref="P3:P49"/>
  </sortState>
  <pageMargins left="0.7" right="0.7" top="0.75" bottom="0.75" header="0.3" footer="0.3"/>
  <pageSetup paperSize="9" scale="34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9F7F8-CB19-4B3A-A9FB-AA8FE36E5228}">
  <dimension ref="A1:AM649"/>
  <sheetViews>
    <sheetView topLeftCell="B508" zoomScale="70" zoomScaleNormal="70" zoomScaleSheetLayoutView="70" workbookViewId="0">
      <selection activeCell="D494" sqref="D494"/>
    </sheetView>
  </sheetViews>
  <sheetFormatPr baseColWidth="10" defaultColWidth="11.5546875" defaultRowHeight="13.8" x14ac:dyDescent="0.3"/>
  <cols>
    <col min="1" max="1" width="2" style="15" customWidth="1"/>
    <col min="2" max="2" width="8.33203125" style="15" customWidth="1"/>
    <col min="3" max="3" width="3.33203125" style="19" customWidth="1"/>
    <col min="4" max="4" width="19.109375" style="15" customWidth="1"/>
    <col min="5" max="8" width="3.88671875" style="15" customWidth="1"/>
    <col min="9" max="9" width="17.44140625" style="15" bestFit="1" customWidth="1"/>
    <col min="10" max="10" width="2" style="15" customWidth="1"/>
    <col min="11" max="11" width="2.77734375" style="15" customWidth="1"/>
    <col min="12" max="12" width="6.6640625" style="15" bestFit="1" customWidth="1"/>
    <col min="13" max="13" width="16.5546875" style="15" customWidth="1"/>
    <col min="14" max="16" width="4.21875" style="15" customWidth="1"/>
    <col min="17" max="17" width="17.33203125" style="15" customWidth="1"/>
    <col min="18" max="18" width="3.33203125" style="15" bestFit="1" customWidth="1"/>
    <col min="19" max="19" width="2" style="15" bestFit="1" customWidth="1"/>
    <col min="20" max="20" width="16.77734375" style="15" customWidth="1"/>
    <col min="21" max="27" width="3.6640625" style="15" customWidth="1"/>
    <col min="28" max="28" width="6.44140625" style="15" bestFit="1" customWidth="1"/>
    <col min="29" max="29" width="2.33203125" style="15" customWidth="1"/>
    <col min="30" max="30" width="3.6640625" style="15" customWidth="1"/>
    <col min="31" max="31" width="3" style="19" bestFit="1" customWidth="1"/>
    <col min="32" max="32" width="26.21875" style="15" customWidth="1"/>
    <col min="33" max="34" width="3.77734375" style="15" customWidth="1"/>
    <col min="35" max="35" width="4.88671875" style="15" bestFit="1" customWidth="1"/>
    <col min="36" max="36" width="3.77734375" style="15" customWidth="1"/>
    <col min="37" max="37" width="2" style="15" customWidth="1"/>
    <col min="38" max="16384" width="11.5546875" style="15"/>
  </cols>
  <sheetData>
    <row r="1" spans="1:31" x14ac:dyDescent="0.3">
      <c r="A1" s="16"/>
      <c r="B1" s="18"/>
      <c r="C1" s="17"/>
      <c r="D1" s="18"/>
      <c r="E1" s="16"/>
      <c r="F1" s="16"/>
      <c r="G1" s="16"/>
      <c r="H1" s="16"/>
      <c r="I1" s="16"/>
      <c r="J1" s="16"/>
      <c r="K1" s="16"/>
      <c r="L1" s="16"/>
      <c r="M1" s="16"/>
      <c r="N1" s="16"/>
      <c r="O1" s="16"/>
      <c r="P1" s="16"/>
      <c r="Q1" s="16"/>
      <c r="R1" s="16"/>
      <c r="S1" s="17"/>
      <c r="T1" s="18" t="s">
        <v>60</v>
      </c>
      <c r="U1" s="16"/>
      <c r="V1" s="16"/>
      <c r="W1" s="16"/>
      <c r="X1" s="16"/>
      <c r="Y1" s="16"/>
      <c r="Z1" s="16"/>
      <c r="AA1" s="16"/>
      <c r="AB1" s="16"/>
      <c r="AC1" s="16"/>
      <c r="AD1" s="17"/>
      <c r="AE1" s="15"/>
    </row>
    <row r="2" spans="1:31" x14ac:dyDescent="0.3">
      <c r="A2" s="16"/>
      <c r="B2" s="18"/>
      <c r="C2" s="17"/>
      <c r="D2" s="18"/>
      <c r="E2" s="16"/>
      <c r="F2" s="16"/>
      <c r="G2" s="16"/>
      <c r="H2" s="16"/>
      <c r="I2" s="16"/>
      <c r="J2" s="16"/>
      <c r="K2" s="16"/>
      <c r="L2" s="16"/>
      <c r="M2" s="16"/>
      <c r="N2" s="16"/>
      <c r="O2" s="16"/>
      <c r="P2" s="16"/>
      <c r="Q2" s="16"/>
      <c r="R2" s="16"/>
      <c r="S2" s="17"/>
      <c r="T2" s="18"/>
      <c r="U2" s="16"/>
      <c r="V2" s="16"/>
      <c r="W2" s="16"/>
      <c r="X2" s="16"/>
      <c r="Y2" s="16"/>
      <c r="Z2" s="16"/>
      <c r="AA2" s="16"/>
      <c r="AB2" s="16"/>
      <c r="AC2" s="16"/>
      <c r="AD2" s="17"/>
      <c r="AE2" s="15"/>
    </row>
    <row r="3" spans="1:31" x14ac:dyDescent="0.3">
      <c r="A3" s="16"/>
      <c r="B3" s="18"/>
      <c r="C3" s="17"/>
      <c r="D3" s="18"/>
      <c r="E3" s="16"/>
      <c r="F3" s="16"/>
      <c r="G3" s="16"/>
      <c r="H3" s="16"/>
      <c r="I3" s="16"/>
      <c r="J3" s="16"/>
      <c r="K3" s="16"/>
      <c r="L3" s="16"/>
      <c r="M3" s="16"/>
      <c r="N3" s="16"/>
      <c r="O3" s="16"/>
      <c r="P3" s="16"/>
      <c r="Q3" s="16"/>
      <c r="R3" s="16"/>
      <c r="S3" s="17"/>
      <c r="T3" s="18" t="s">
        <v>61</v>
      </c>
      <c r="U3" s="16"/>
      <c r="V3" s="16"/>
      <c r="W3" s="16"/>
      <c r="X3" s="16"/>
      <c r="Y3" s="16"/>
      <c r="Z3" s="16"/>
      <c r="AA3" s="16"/>
      <c r="AB3" s="16"/>
      <c r="AC3" s="16"/>
      <c r="AD3" s="17"/>
      <c r="AE3" s="15"/>
    </row>
    <row r="4" spans="1:31" x14ac:dyDescent="0.3">
      <c r="A4" s="16"/>
      <c r="B4" s="18"/>
      <c r="C4" s="17"/>
      <c r="D4" s="18"/>
      <c r="E4" s="16"/>
      <c r="F4" s="16"/>
      <c r="G4" s="16"/>
      <c r="H4" s="16"/>
      <c r="I4" s="16"/>
      <c r="J4" s="16"/>
      <c r="K4" s="16"/>
      <c r="L4" s="16"/>
      <c r="M4" s="16"/>
      <c r="N4" s="16"/>
      <c r="O4" s="16"/>
      <c r="P4" s="16"/>
      <c r="Q4" s="16"/>
      <c r="R4" s="16"/>
      <c r="S4" s="17"/>
      <c r="T4" s="16"/>
      <c r="U4" s="16"/>
      <c r="V4" s="16"/>
      <c r="W4" s="16"/>
      <c r="X4" s="16"/>
      <c r="Y4" s="16"/>
      <c r="Z4" s="16"/>
      <c r="AA4" s="16"/>
      <c r="AB4" s="16"/>
      <c r="AC4" s="16"/>
      <c r="AD4" s="17"/>
      <c r="AE4" s="15"/>
    </row>
    <row r="5" spans="1:31" x14ac:dyDescent="0.3">
      <c r="A5" s="16"/>
      <c r="B5" s="18"/>
      <c r="C5" s="17"/>
      <c r="D5" s="18"/>
      <c r="E5" s="16"/>
      <c r="F5" s="16"/>
      <c r="G5" s="16"/>
      <c r="H5" s="16"/>
      <c r="I5" s="16"/>
      <c r="J5" s="16"/>
      <c r="K5" s="16"/>
      <c r="L5" s="16"/>
      <c r="M5" s="16"/>
      <c r="N5" s="16"/>
      <c r="O5" s="16"/>
      <c r="P5" s="16"/>
      <c r="Q5" s="16"/>
      <c r="R5" s="16"/>
      <c r="S5" s="92" t="s">
        <v>245</v>
      </c>
      <c r="T5" s="92"/>
      <c r="U5" s="92"/>
      <c r="V5" s="92"/>
      <c r="W5" s="92"/>
      <c r="X5" s="92"/>
      <c r="Y5" s="92"/>
      <c r="Z5" s="92"/>
      <c r="AA5" s="92"/>
      <c r="AB5" s="92"/>
      <c r="AC5" s="16"/>
      <c r="AD5" s="17"/>
      <c r="AE5" s="15"/>
    </row>
    <row r="6" spans="1:31" x14ac:dyDescent="0.3">
      <c r="A6" s="16"/>
      <c r="B6" s="18"/>
      <c r="C6" s="17"/>
      <c r="D6" s="18"/>
      <c r="E6" s="16"/>
      <c r="F6" s="16"/>
      <c r="G6" s="16"/>
      <c r="H6" s="16"/>
      <c r="I6" s="16"/>
      <c r="J6" s="16"/>
      <c r="K6" s="16"/>
      <c r="L6" s="16"/>
      <c r="M6" s="16"/>
      <c r="N6" s="16"/>
      <c r="O6" s="16"/>
      <c r="P6" s="16"/>
      <c r="Q6" s="16"/>
      <c r="R6" s="16"/>
      <c r="S6" s="17"/>
      <c r="T6" s="16"/>
      <c r="U6" s="17" t="s">
        <v>0</v>
      </c>
      <c r="V6" s="17" t="s">
        <v>1</v>
      </c>
      <c r="W6" s="17" t="s">
        <v>2</v>
      </c>
      <c r="X6" s="17" t="s">
        <v>3</v>
      </c>
      <c r="Y6" s="17" t="s">
        <v>4</v>
      </c>
      <c r="Z6" s="17" t="s">
        <v>5</v>
      </c>
      <c r="AA6" s="17" t="s">
        <v>52</v>
      </c>
      <c r="AB6" s="21" t="s">
        <v>53</v>
      </c>
      <c r="AC6" s="16"/>
      <c r="AD6" s="17"/>
      <c r="AE6" s="15"/>
    </row>
    <row r="7" spans="1:31" x14ac:dyDescent="0.3">
      <c r="A7" s="16"/>
      <c r="B7" s="18"/>
      <c r="C7" s="17"/>
      <c r="D7" s="18"/>
      <c r="E7" s="16"/>
      <c r="F7" s="16"/>
      <c r="G7" s="16"/>
      <c r="H7" s="16"/>
      <c r="I7" s="16"/>
      <c r="J7" s="16"/>
      <c r="K7" s="16"/>
      <c r="L7" s="16"/>
      <c r="M7" s="16"/>
      <c r="N7" s="16"/>
      <c r="O7" s="16"/>
      <c r="P7" s="16"/>
      <c r="Q7" s="16"/>
      <c r="R7" s="16"/>
      <c r="S7" s="17">
        <v>1</v>
      </c>
      <c r="T7" s="16" t="s">
        <v>40</v>
      </c>
      <c r="U7" s="17">
        <v>6</v>
      </c>
      <c r="V7" s="17">
        <v>4</v>
      </c>
      <c r="W7" s="17">
        <v>1</v>
      </c>
      <c r="X7" s="17">
        <v>1</v>
      </c>
      <c r="Y7" s="17">
        <v>10</v>
      </c>
      <c r="Z7" s="17">
        <v>5</v>
      </c>
      <c r="AA7" s="17">
        <f>+Y7-Z7</f>
        <v>5</v>
      </c>
      <c r="AB7" s="21">
        <f>+V7*3+W7*1+X7*0</f>
        <v>13</v>
      </c>
      <c r="AC7" s="16"/>
      <c r="AD7" s="17"/>
      <c r="AE7" s="15"/>
    </row>
    <row r="8" spans="1:31" x14ac:dyDescent="0.3">
      <c r="A8" s="16"/>
      <c r="B8" s="18"/>
      <c r="C8" s="17"/>
      <c r="D8" s="18"/>
      <c r="E8" s="16"/>
      <c r="F8" s="16"/>
      <c r="G8" s="16"/>
      <c r="H8" s="16"/>
      <c r="I8" s="16"/>
      <c r="J8" s="16"/>
      <c r="K8" s="16"/>
      <c r="L8" s="16"/>
      <c r="M8" s="16"/>
      <c r="N8" s="16"/>
      <c r="O8" s="16"/>
      <c r="P8" s="16"/>
      <c r="Q8" s="16"/>
      <c r="R8" s="16"/>
      <c r="S8" s="17">
        <v>2</v>
      </c>
      <c r="T8" s="16" t="s">
        <v>41</v>
      </c>
      <c r="U8" s="17">
        <v>6</v>
      </c>
      <c r="V8" s="17">
        <v>3</v>
      </c>
      <c r="W8" s="17">
        <v>0</v>
      </c>
      <c r="X8" s="17">
        <v>3</v>
      </c>
      <c r="Y8" s="17">
        <v>8</v>
      </c>
      <c r="Z8" s="17">
        <v>9</v>
      </c>
      <c r="AA8" s="17">
        <f>+Y8-Z8</f>
        <v>-1</v>
      </c>
      <c r="AB8" s="21">
        <f>+V8*3+W8*1+X8*0</f>
        <v>9</v>
      </c>
      <c r="AC8" s="16"/>
      <c r="AD8" s="17"/>
      <c r="AE8" s="15"/>
    </row>
    <row r="9" spans="1:31" x14ac:dyDescent="0.3">
      <c r="A9" s="16"/>
      <c r="B9" s="18"/>
      <c r="C9" s="17"/>
      <c r="D9" s="18"/>
      <c r="E9" s="16"/>
      <c r="F9" s="16"/>
      <c r="G9" s="16"/>
      <c r="H9" s="16"/>
      <c r="I9" s="16"/>
      <c r="J9" s="16"/>
      <c r="K9" s="16"/>
      <c r="L9" s="16"/>
      <c r="M9" s="16"/>
      <c r="N9" s="16"/>
      <c r="O9" s="16"/>
      <c r="P9" s="16"/>
      <c r="Q9" s="16"/>
      <c r="R9" s="16"/>
      <c r="S9" s="17">
        <v>3</v>
      </c>
      <c r="T9" s="16" t="s">
        <v>42</v>
      </c>
      <c r="U9" s="17">
        <v>6</v>
      </c>
      <c r="V9" s="17">
        <v>1</v>
      </c>
      <c r="W9" s="17">
        <v>1</v>
      </c>
      <c r="X9" s="17">
        <v>4</v>
      </c>
      <c r="Y9" s="17">
        <v>5</v>
      </c>
      <c r="Z9" s="17">
        <v>9</v>
      </c>
      <c r="AA9" s="17">
        <f>+Y9-Z9</f>
        <v>-4</v>
      </c>
      <c r="AB9" s="21">
        <f>+V9*3+W9*1+X9*0</f>
        <v>4</v>
      </c>
      <c r="AC9" s="16"/>
      <c r="AD9" s="17"/>
      <c r="AE9" s="15"/>
    </row>
    <row r="10" spans="1:31" x14ac:dyDescent="0.3">
      <c r="A10" s="16"/>
      <c r="B10" s="18"/>
      <c r="C10" s="17"/>
      <c r="D10" s="18"/>
      <c r="E10" s="16"/>
      <c r="F10" s="16"/>
      <c r="G10" s="16"/>
      <c r="H10" s="16"/>
      <c r="I10" s="16"/>
      <c r="J10" s="16"/>
      <c r="K10" s="16"/>
      <c r="L10" s="16"/>
      <c r="M10" s="16"/>
      <c r="N10" s="16"/>
      <c r="O10" s="16"/>
      <c r="P10" s="16"/>
      <c r="Q10" s="16"/>
      <c r="R10" s="16"/>
      <c r="S10" s="17"/>
      <c r="T10" s="16"/>
      <c r="U10" s="17"/>
      <c r="V10" s="17"/>
      <c r="W10" s="16"/>
      <c r="X10" s="16"/>
      <c r="Y10" s="16"/>
      <c r="Z10" s="16"/>
      <c r="AA10" s="16"/>
      <c r="AB10" s="16"/>
      <c r="AC10" s="16"/>
      <c r="AD10" s="17"/>
      <c r="AE10" s="15"/>
    </row>
    <row r="11" spans="1:31" x14ac:dyDescent="0.3">
      <c r="A11" s="16"/>
      <c r="B11" s="18"/>
      <c r="C11" s="17"/>
      <c r="D11" s="18"/>
      <c r="E11" s="16"/>
      <c r="F11" s="16"/>
      <c r="G11" s="16"/>
      <c r="H11" s="16"/>
      <c r="I11" s="16"/>
      <c r="J11" s="16"/>
      <c r="K11" s="16"/>
      <c r="L11" s="16"/>
      <c r="M11" s="16"/>
      <c r="N11" s="16"/>
      <c r="O11" s="16"/>
      <c r="P11" s="16"/>
      <c r="Q11" s="16"/>
      <c r="R11" s="16"/>
      <c r="S11" s="20" t="s">
        <v>244</v>
      </c>
      <c r="T11" s="20"/>
      <c r="U11" s="20"/>
      <c r="V11" s="20"/>
      <c r="W11" s="20"/>
      <c r="X11" s="20"/>
      <c r="Y11" s="20"/>
      <c r="Z11" s="20"/>
      <c r="AA11" s="20"/>
      <c r="AB11" s="20"/>
      <c r="AC11" s="16"/>
      <c r="AD11" s="17"/>
      <c r="AE11" s="15"/>
    </row>
    <row r="12" spans="1:31" ht="18.600000000000001" customHeight="1" x14ac:dyDescent="0.3">
      <c r="A12" s="16"/>
      <c r="B12" s="18"/>
      <c r="C12" s="17"/>
      <c r="D12" s="18"/>
      <c r="E12" s="16"/>
      <c r="F12" s="16"/>
      <c r="G12" s="16"/>
      <c r="H12" s="16"/>
      <c r="I12" s="16"/>
      <c r="J12" s="16"/>
      <c r="K12" s="16"/>
      <c r="L12" s="16"/>
      <c r="M12" s="16"/>
      <c r="N12" s="16"/>
      <c r="O12" s="16"/>
      <c r="P12" s="16"/>
      <c r="Q12" s="16"/>
      <c r="R12" s="16"/>
      <c r="S12" s="17">
        <v>1</v>
      </c>
      <c r="T12" s="16" t="s">
        <v>40</v>
      </c>
      <c r="U12" s="46">
        <v>2</v>
      </c>
      <c r="V12" s="17" t="s">
        <v>6</v>
      </c>
      <c r="W12" s="47">
        <v>3</v>
      </c>
      <c r="X12" s="16" t="s">
        <v>42</v>
      </c>
      <c r="Y12" s="16"/>
      <c r="Z12" s="16"/>
      <c r="AA12" s="16"/>
      <c r="AB12" s="16"/>
      <c r="AC12" s="16"/>
      <c r="AD12" s="17"/>
      <c r="AE12" s="15"/>
    </row>
    <row r="13" spans="1:31" ht="18.600000000000001" customHeight="1" x14ac:dyDescent="0.3">
      <c r="A13" s="16"/>
      <c r="B13" s="18"/>
      <c r="C13" s="17"/>
      <c r="D13" s="18"/>
      <c r="E13" s="16"/>
      <c r="F13" s="16"/>
      <c r="G13" s="16"/>
      <c r="H13" s="16"/>
      <c r="I13" s="16"/>
      <c r="J13" s="16"/>
      <c r="K13" s="16"/>
      <c r="L13" s="16"/>
      <c r="M13" s="16"/>
      <c r="N13" s="16"/>
      <c r="O13" s="16"/>
      <c r="P13" s="16"/>
      <c r="Q13" s="16"/>
      <c r="R13" s="16"/>
      <c r="S13" s="17">
        <v>2</v>
      </c>
      <c r="T13" s="16" t="s">
        <v>40</v>
      </c>
      <c r="U13" s="46">
        <v>5</v>
      </c>
      <c r="V13" s="17" t="s">
        <v>6</v>
      </c>
      <c r="W13" s="47">
        <v>2</v>
      </c>
      <c r="X13" s="16" t="s">
        <v>42</v>
      </c>
      <c r="Y13" s="16"/>
      <c r="Z13" s="16"/>
      <c r="AA13" s="16"/>
      <c r="AB13" s="16"/>
      <c r="AC13" s="16"/>
      <c r="AD13" s="17"/>
      <c r="AE13" s="15"/>
    </row>
    <row r="14" spans="1:31" x14ac:dyDescent="0.3">
      <c r="A14" s="16"/>
      <c r="B14" s="18"/>
      <c r="C14" s="17"/>
      <c r="D14" s="18"/>
      <c r="E14" s="16"/>
      <c r="F14" s="16"/>
      <c r="G14" s="16"/>
      <c r="H14" s="16"/>
      <c r="I14" s="16"/>
      <c r="J14" s="16"/>
      <c r="K14" s="16"/>
      <c r="L14" s="16"/>
      <c r="M14" s="16"/>
      <c r="N14" s="16"/>
      <c r="O14" s="16"/>
      <c r="P14" s="16"/>
      <c r="Q14" s="16"/>
      <c r="R14" s="16"/>
      <c r="S14" s="17"/>
      <c r="T14" s="16"/>
      <c r="U14" s="17"/>
      <c r="V14" s="17"/>
      <c r="W14" s="16"/>
      <c r="X14" s="16"/>
      <c r="Y14" s="16"/>
      <c r="Z14" s="16"/>
      <c r="AA14" s="16"/>
      <c r="AB14" s="16"/>
      <c r="AC14" s="16"/>
      <c r="AD14" s="17"/>
      <c r="AE14" s="15"/>
    </row>
    <row r="15" spans="1:31" x14ac:dyDescent="0.3">
      <c r="A15" s="16"/>
      <c r="B15" s="18"/>
      <c r="C15" s="17"/>
      <c r="D15" s="18"/>
      <c r="E15" s="16"/>
      <c r="F15" s="16"/>
      <c r="G15" s="16"/>
      <c r="H15" s="16"/>
      <c r="I15" s="16"/>
      <c r="J15" s="16"/>
      <c r="K15" s="16"/>
      <c r="L15" s="16"/>
      <c r="M15" s="16"/>
      <c r="N15" s="16"/>
      <c r="O15" s="16"/>
      <c r="P15" s="16"/>
      <c r="Q15" s="16"/>
      <c r="R15" s="16"/>
      <c r="S15" s="92" t="s">
        <v>238</v>
      </c>
      <c r="T15" s="92"/>
      <c r="U15" s="92"/>
      <c r="V15" s="92"/>
      <c r="W15" s="92"/>
      <c r="X15" s="92"/>
      <c r="Y15" s="92"/>
      <c r="Z15" s="92"/>
      <c r="AA15" s="92"/>
      <c r="AB15" s="92"/>
      <c r="AC15" s="16"/>
      <c r="AD15" s="17"/>
      <c r="AE15" s="15"/>
    </row>
    <row r="16" spans="1:31" x14ac:dyDescent="0.3">
      <c r="A16" s="16"/>
      <c r="B16" s="18"/>
      <c r="C16" s="17"/>
      <c r="D16" s="18"/>
      <c r="E16" s="16"/>
      <c r="F16" s="16"/>
      <c r="G16" s="16"/>
      <c r="H16" s="16"/>
      <c r="I16" s="16"/>
      <c r="J16" s="16"/>
      <c r="K16" s="16"/>
      <c r="L16" s="16"/>
      <c r="M16" s="16"/>
      <c r="N16" s="16"/>
      <c r="O16" s="16"/>
      <c r="P16" s="16"/>
      <c r="Q16" s="16"/>
      <c r="R16" s="16"/>
      <c r="S16" s="17"/>
      <c r="T16" s="16"/>
      <c r="U16" s="17" t="s">
        <v>0</v>
      </c>
      <c r="V16" s="17" t="s">
        <v>1</v>
      </c>
      <c r="W16" s="17" t="s">
        <v>2</v>
      </c>
      <c r="X16" s="17" t="s">
        <v>3</v>
      </c>
      <c r="Y16" s="17" t="s">
        <v>4</v>
      </c>
      <c r="Z16" s="17" t="s">
        <v>5</v>
      </c>
      <c r="AA16" s="17" t="s">
        <v>52</v>
      </c>
      <c r="AB16" s="21" t="s">
        <v>53</v>
      </c>
      <c r="AC16" s="16"/>
      <c r="AD16" s="17"/>
      <c r="AE16" s="15"/>
    </row>
    <row r="17" spans="1:31" x14ac:dyDescent="0.3">
      <c r="A17" s="16"/>
      <c r="B17" s="18"/>
      <c r="C17" s="17"/>
      <c r="D17" s="18"/>
      <c r="E17" s="16"/>
      <c r="F17" s="16"/>
      <c r="G17" s="16"/>
      <c r="H17" s="16"/>
      <c r="I17" s="16"/>
      <c r="J17" s="16"/>
      <c r="K17" s="16"/>
      <c r="L17" s="16"/>
      <c r="M17" s="16"/>
      <c r="N17" s="16"/>
      <c r="O17" s="16"/>
      <c r="P17" s="16"/>
      <c r="Q17" s="16"/>
      <c r="R17" s="16"/>
      <c r="S17" s="17">
        <v>1</v>
      </c>
      <c r="T17" s="16" t="s">
        <v>40</v>
      </c>
      <c r="U17" s="17">
        <v>6</v>
      </c>
      <c r="V17" s="17">
        <v>4</v>
      </c>
      <c r="W17" s="17">
        <v>2</v>
      </c>
      <c r="X17" s="17">
        <v>0</v>
      </c>
      <c r="Y17" s="17">
        <v>12</v>
      </c>
      <c r="Z17" s="17">
        <v>1</v>
      </c>
      <c r="AA17" s="17">
        <f>+Y17-Z17</f>
        <v>11</v>
      </c>
      <c r="AB17" s="21">
        <f>+V17*3+W17*1+X17*0</f>
        <v>14</v>
      </c>
      <c r="AC17" s="16"/>
      <c r="AD17" s="17"/>
      <c r="AE17" s="15"/>
    </row>
    <row r="18" spans="1:31" x14ac:dyDescent="0.3">
      <c r="A18" s="16"/>
      <c r="B18" s="18"/>
      <c r="C18" s="17"/>
      <c r="D18" s="18"/>
      <c r="E18" s="16"/>
      <c r="F18" s="16"/>
      <c r="G18" s="16"/>
      <c r="H18" s="16"/>
      <c r="I18" s="16"/>
      <c r="J18" s="16"/>
      <c r="K18" s="16"/>
      <c r="L18" s="16"/>
      <c r="M18" s="16"/>
      <c r="N18" s="16"/>
      <c r="O18" s="16"/>
      <c r="P18" s="16"/>
      <c r="Q18" s="16"/>
      <c r="R18" s="16"/>
      <c r="S18" s="17">
        <v>2</v>
      </c>
      <c r="T18" s="16" t="s">
        <v>43</v>
      </c>
      <c r="U18" s="17">
        <v>6</v>
      </c>
      <c r="V18" s="17">
        <v>1</v>
      </c>
      <c r="W18" s="17">
        <v>2</v>
      </c>
      <c r="X18" s="17">
        <v>3</v>
      </c>
      <c r="Y18" s="17">
        <v>3</v>
      </c>
      <c r="Z18" s="17">
        <v>7</v>
      </c>
      <c r="AA18" s="17">
        <f>+Y18-Z18</f>
        <v>-4</v>
      </c>
      <c r="AB18" s="21">
        <f>+V18*3+W18*1+X18*0</f>
        <v>5</v>
      </c>
      <c r="AC18" s="16"/>
      <c r="AD18" s="17"/>
      <c r="AE18" s="15"/>
    </row>
    <row r="19" spans="1:31" x14ac:dyDescent="0.3">
      <c r="A19" s="16"/>
      <c r="B19" s="18"/>
      <c r="C19" s="17"/>
      <c r="D19" s="18"/>
      <c r="E19" s="16"/>
      <c r="F19" s="16"/>
      <c r="G19" s="16"/>
      <c r="H19" s="16"/>
      <c r="I19" s="16"/>
      <c r="J19" s="16"/>
      <c r="K19" s="16"/>
      <c r="L19" s="16"/>
      <c r="M19" s="16"/>
      <c r="N19" s="16"/>
      <c r="O19" s="16"/>
      <c r="P19" s="16"/>
      <c r="Q19" s="16"/>
      <c r="R19" s="16"/>
      <c r="S19" s="17">
        <v>3</v>
      </c>
      <c r="T19" s="16" t="s">
        <v>41</v>
      </c>
      <c r="U19" s="17">
        <v>6</v>
      </c>
      <c r="V19" s="17">
        <v>1</v>
      </c>
      <c r="W19" s="17">
        <v>2</v>
      </c>
      <c r="X19" s="17">
        <v>3</v>
      </c>
      <c r="Y19" s="17">
        <v>4</v>
      </c>
      <c r="Z19" s="17">
        <v>11</v>
      </c>
      <c r="AA19" s="17">
        <f>+Y19-Z19</f>
        <v>-7</v>
      </c>
      <c r="AB19" s="21">
        <f>+V19*3+W19*1+X19*0</f>
        <v>5</v>
      </c>
      <c r="AC19" s="16"/>
      <c r="AD19" s="17"/>
      <c r="AE19" s="15"/>
    </row>
    <row r="20" spans="1:31" x14ac:dyDescent="0.3">
      <c r="A20" s="16"/>
      <c r="B20" s="18"/>
      <c r="C20" s="17"/>
      <c r="D20" s="18"/>
      <c r="E20" s="16"/>
      <c r="F20" s="16"/>
      <c r="G20" s="16"/>
      <c r="H20" s="16"/>
      <c r="I20" s="16"/>
      <c r="J20" s="16"/>
      <c r="K20" s="16"/>
      <c r="L20" s="16"/>
      <c r="M20" s="16"/>
      <c r="N20" s="16"/>
      <c r="O20" s="16"/>
      <c r="P20" s="16"/>
      <c r="Q20" s="16"/>
      <c r="R20" s="16"/>
      <c r="S20" s="17"/>
      <c r="T20" s="16"/>
      <c r="U20" s="16"/>
      <c r="V20" s="16"/>
      <c r="W20" s="16"/>
      <c r="X20" s="16"/>
      <c r="Y20" s="16"/>
      <c r="Z20" s="16"/>
      <c r="AA20" s="16"/>
      <c r="AB20" s="16"/>
      <c r="AC20" s="16"/>
      <c r="AD20" s="17"/>
      <c r="AE20" s="15"/>
    </row>
    <row r="21" spans="1:31" x14ac:dyDescent="0.3">
      <c r="A21" s="16"/>
      <c r="B21" s="18"/>
      <c r="C21" s="17"/>
      <c r="D21" s="18"/>
      <c r="E21" s="16"/>
      <c r="F21" s="16"/>
      <c r="G21" s="16"/>
      <c r="H21" s="16"/>
      <c r="I21" s="16"/>
      <c r="J21" s="16"/>
      <c r="K21" s="16"/>
      <c r="L21" s="16"/>
      <c r="M21" s="16"/>
      <c r="N21" s="16"/>
      <c r="O21" s="16"/>
      <c r="P21" s="16"/>
      <c r="Q21" s="16"/>
      <c r="R21" s="16"/>
      <c r="S21" s="20" t="s">
        <v>239</v>
      </c>
      <c r="T21" s="20"/>
      <c r="U21" s="20"/>
      <c r="V21" s="20"/>
      <c r="W21" s="20"/>
      <c r="X21" s="20"/>
      <c r="Y21" s="20"/>
      <c r="Z21" s="20"/>
      <c r="AA21" s="20"/>
      <c r="AB21" s="20"/>
      <c r="AC21" s="16"/>
      <c r="AD21" s="17"/>
      <c r="AE21" s="15"/>
    </row>
    <row r="22" spans="1:31" x14ac:dyDescent="0.3">
      <c r="A22" s="16"/>
      <c r="B22" s="18"/>
      <c r="C22" s="17"/>
      <c r="D22" s="18"/>
      <c r="E22" s="16"/>
      <c r="F22" s="16"/>
      <c r="G22" s="16"/>
      <c r="H22" s="16"/>
      <c r="I22" s="16"/>
      <c r="J22" s="16"/>
      <c r="K22" s="16"/>
      <c r="L22" s="16"/>
      <c r="M22" s="16"/>
      <c r="N22" s="16"/>
      <c r="O22" s="16"/>
      <c r="P22" s="16"/>
      <c r="Q22" s="16"/>
      <c r="R22" s="16"/>
      <c r="S22" s="17">
        <v>1</v>
      </c>
      <c r="T22" s="16" t="s">
        <v>40</v>
      </c>
      <c r="U22" s="46">
        <v>1</v>
      </c>
      <c r="V22" s="17" t="s">
        <v>6</v>
      </c>
      <c r="W22" s="47">
        <v>1</v>
      </c>
      <c r="X22" s="16" t="s">
        <v>42</v>
      </c>
      <c r="Y22" s="16"/>
      <c r="Z22" s="16"/>
      <c r="AA22" s="16"/>
      <c r="AB22" s="16"/>
      <c r="AC22" s="16"/>
      <c r="AD22" s="17"/>
      <c r="AE22" s="15"/>
    </row>
    <row r="23" spans="1:31" x14ac:dyDescent="0.3">
      <c r="A23" s="16"/>
      <c r="B23" s="18"/>
      <c r="C23" s="17"/>
      <c r="D23" s="18"/>
      <c r="E23" s="16"/>
      <c r="F23" s="16"/>
      <c r="G23" s="16"/>
      <c r="H23" s="16"/>
      <c r="I23" s="16"/>
      <c r="J23" s="16"/>
      <c r="K23" s="16"/>
      <c r="L23" s="16"/>
      <c r="M23" s="16"/>
      <c r="N23" s="16"/>
      <c r="O23" s="16"/>
      <c r="P23" s="16"/>
      <c r="Q23" s="16"/>
      <c r="R23" s="16"/>
      <c r="S23" s="17">
        <v>2</v>
      </c>
      <c r="T23" s="16" t="s">
        <v>40</v>
      </c>
      <c r="U23" s="46">
        <v>3</v>
      </c>
      <c r="V23" s="17" t="s">
        <v>6</v>
      </c>
      <c r="W23" s="47">
        <v>1</v>
      </c>
      <c r="X23" s="16" t="s">
        <v>42</v>
      </c>
      <c r="Y23" s="16"/>
      <c r="Z23" s="16"/>
      <c r="AA23" s="16"/>
      <c r="AB23" s="16"/>
      <c r="AC23" s="16"/>
      <c r="AD23" s="17"/>
      <c r="AE23" s="15"/>
    </row>
    <row r="24" spans="1:31" x14ac:dyDescent="0.3">
      <c r="A24" s="16"/>
      <c r="B24" s="18"/>
      <c r="C24" s="17"/>
      <c r="D24" s="18"/>
      <c r="E24" s="16"/>
      <c r="F24" s="16"/>
      <c r="G24" s="16"/>
      <c r="H24" s="16"/>
      <c r="I24" s="16"/>
      <c r="J24" s="16"/>
      <c r="K24" s="16"/>
      <c r="L24" s="16"/>
      <c r="M24" s="16"/>
      <c r="N24" s="16"/>
      <c r="O24" s="16"/>
      <c r="P24" s="16"/>
      <c r="Q24" s="16"/>
      <c r="R24" s="16"/>
      <c r="S24" s="17"/>
      <c r="T24" s="16"/>
      <c r="U24" s="16"/>
      <c r="V24" s="16"/>
      <c r="W24" s="16"/>
      <c r="X24" s="16"/>
      <c r="Y24" s="16"/>
      <c r="Z24" s="16"/>
      <c r="AA24" s="16"/>
      <c r="AB24" s="16"/>
      <c r="AC24" s="16"/>
      <c r="AD24" s="17"/>
      <c r="AE24" s="15"/>
    </row>
    <row r="25" spans="1:31" x14ac:dyDescent="0.3">
      <c r="A25" s="16"/>
      <c r="B25" s="18"/>
      <c r="C25" s="17"/>
      <c r="D25" s="18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  <c r="S25" s="92" t="s">
        <v>240</v>
      </c>
      <c r="T25" s="92"/>
      <c r="U25" s="92"/>
      <c r="V25" s="92"/>
      <c r="W25" s="92"/>
      <c r="X25" s="92"/>
      <c r="Y25" s="92"/>
      <c r="Z25" s="92"/>
      <c r="AA25" s="92"/>
      <c r="AB25" s="92"/>
      <c r="AC25" s="16"/>
      <c r="AD25" s="17"/>
      <c r="AE25" s="15"/>
    </row>
    <row r="26" spans="1:31" x14ac:dyDescent="0.3">
      <c r="A26" s="16"/>
      <c r="B26" s="18"/>
      <c r="C26" s="17"/>
      <c r="D26" s="18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7"/>
      <c r="T26" s="16"/>
      <c r="U26" s="17" t="s">
        <v>0</v>
      </c>
      <c r="V26" s="17" t="s">
        <v>1</v>
      </c>
      <c r="W26" s="17" t="s">
        <v>2</v>
      </c>
      <c r="X26" s="17" t="s">
        <v>3</v>
      </c>
      <c r="Y26" s="17" t="s">
        <v>4</v>
      </c>
      <c r="Z26" s="17" t="s">
        <v>5</v>
      </c>
      <c r="AA26" s="17" t="s">
        <v>52</v>
      </c>
      <c r="AB26" s="21" t="s">
        <v>53</v>
      </c>
      <c r="AC26" s="16"/>
      <c r="AD26" s="17"/>
      <c r="AE26" s="15"/>
    </row>
    <row r="27" spans="1:31" x14ac:dyDescent="0.3">
      <c r="A27" s="16"/>
      <c r="B27" s="18"/>
      <c r="C27" s="17"/>
      <c r="D27" s="18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  <c r="S27" s="17">
        <v>1</v>
      </c>
      <c r="T27" s="16" t="s">
        <v>41</v>
      </c>
      <c r="U27" s="17">
        <v>6</v>
      </c>
      <c r="V27" s="17">
        <v>3</v>
      </c>
      <c r="W27" s="17">
        <v>1</v>
      </c>
      <c r="X27" s="17">
        <v>2</v>
      </c>
      <c r="Y27" s="17">
        <v>5</v>
      </c>
      <c r="Z27" s="17">
        <v>4</v>
      </c>
      <c r="AA27" s="17">
        <f>+Y27-Z27</f>
        <v>1</v>
      </c>
      <c r="AB27" s="21">
        <f>+V27*3+W27*1+X27*0</f>
        <v>10</v>
      </c>
      <c r="AC27" s="16"/>
      <c r="AD27" s="17"/>
      <c r="AE27" s="15"/>
    </row>
    <row r="28" spans="1:31" x14ac:dyDescent="0.3">
      <c r="A28" s="16"/>
      <c r="B28" s="18"/>
      <c r="C28" s="17"/>
      <c r="D28" s="18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S28" s="17">
        <v>2</v>
      </c>
      <c r="T28" s="16" t="s">
        <v>43</v>
      </c>
      <c r="U28" s="17">
        <v>6</v>
      </c>
      <c r="V28" s="17">
        <v>2</v>
      </c>
      <c r="W28" s="17">
        <v>3</v>
      </c>
      <c r="X28" s="17">
        <v>1</v>
      </c>
      <c r="Y28" s="17">
        <v>3</v>
      </c>
      <c r="Z28" s="17">
        <v>1</v>
      </c>
      <c r="AA28" s="17">
        <f>+Y28-Z28</f>
        <v>2</v>
      </c>
      <c r="AB28" s="21">
        <f>+V28*3+W28*1+X28*0</f>
        <v>9</v>
      </c>
      <c r="AC28" s="16"/>
      <c r="AD28" s="17"/>
      <c r="AE28" s="15"/>
    </row>
    <row r="29" spans="1:31" x14ac:dyDescent="0.3">
      <c r="A29" s="16"/>
      <c r="B29" s="18"/>
      <c r="C29" s="17"/>
      <c r="D29" s="18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S29" s="17">
        <v>3</v>
      </c>
      <c r="T29" s="16" t="s">
        <v>40</v>
      </c>
      <c r="U29" s="17">
        <v>6</v>
      </c>
      <c r="V29" s="17">
        <v>1</v>
      </c>
      <c r="W29" s="17">
        <v>2</v>
      </c>
      <c r="X29" s="17">
        <v>3</v>
      </c>
      <c r="Y29" s="17">
        <v>4</v>
      </c>
      <c r="Z29" s="17">
        <v>6</v>
      </c>
      <c r="AA29" s="17">
        <f>+Y29-Z29</f>
        <v>-2</v>
      </c>
      <c r="AB29" s="21">
        <f>+V29*3+W29*1+X29*0</f>
        <v>5</v>
      </c>
      <c r="AC29" s="16"/>
      <c r="AD29" s="17"/>
      <c r="AE29" s="15"/>
    </row>
    <row r="30" spans="1:31" x14ac:dyDescent="0.3">
      <c r="A30" s="16"/>
      <c r="B30" s="18"/>
      <c r="C30" s="17"/>
      <c r="D30" s="18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7"/>
      <c r="T30" s="16"/>
      <c r="U30" s="16"/>
      <c r="V30" s="16"/>
      <c r="W30" s="16"/>
      <c r="X30" s="16"/>
      <c r="Y30" s="16"/>
      <c r="Z30" s="16"/>
      <c r="AA30" s="16"/>
      <c r="AB30" s="16"/>
      <c r="AC30" s="16"/>
      <c r="AD30" s="17"/>
      <c r="AE30" s="15"/>
    </row>
    <row r="31" spans="1:31" x14ac:dyDescent="0.3">
      <c r="A31" s="16"/>
      <c r="B31" s="18"/>
      <c r="C31" s="17"/>
      <c r="D31" s="18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20" t="s">
        <v>241</v>
      </c>
      <c r="T31" s="20"/>
      <c r="U31" s="20"/>
      <c r="V31" s="20"/>
      <c r="W31" s="20"/>
      <c r="X31" s="20"/>
      <c r="Y31" s="20"/>
      <c r="Z31" s="20"/>
      <c r="AA31" s="20"/>
      <c r="AB31" s="20"/>
      <c r="AC31" s="16"/>
      <c r="AD31" s="17"/>
      <c r="AE31" s="15"/>
    </row>
    <row r="32" spans="1:31" x14ac:dyDescent="0.3">
      <c r="A32" s="16"/>
      <c r="B32" s="18"/>
      <c r="C32" s="17"/>
      <c r="D32" s="18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7">
        <v>1</v>
      </c>
      <c r="T32" s="45" t="s">
        <v>44</v>
      </c>
      <c r="U32" s="46">
        <v>3</v>
      </c>
      <c r="V32" s="17" t="s">
        <v>6</v>
      </c>
      <c r="W32" s="47">
        <v>2</v>
      </c>
      <c r="X32" s="16" t="s">
        <v>41</v>
      </c>
      <c r="Y32" s="16"/>
      <c r="Z32" s="16"/>
      <c r="AA32" s="16"/>
      <c r="AB32" s="16"/>
      <c r="AC32" s="16"/>
      <c r="AD32" s="17"/>
      <c r="AE32" s="15"/>
    </row>
    <row r="33" spans="1:31" x14ac:dyDescent="0.3">
      <c r="A33" s="16"/>
      <c r="B33" s="18"/>
      <c r="C33" s="17"/>
      <c r="D33" s="18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7">
        <v>2</v>
      </c>
      <c r="T33" s="45" t="s">
        <v>44</v>
      </c>
      <c r="U33" s="46">
        <v>2</v>
      </c>
      <c r="V33" s="17" t="s">
        <v>6</v>
      </c>
      <c r="W33" s="47">
        <v>3</v>
      </c>
      <c r="X33" s="16" t="s">
        <v>41</v>
      </c>
      <c r="Y33" s="16"/>
      <c r="Z33" s="16"/>
      <c r="AA33" s="16"/>
      <c r="AB33" s="16"/>
      <c r="AC33" s="16"/>
      <c r="AD33" s="17"/>
      <c r="AE33" s="15"/>
    </row>
    <row r="34" spans="1:31" x14ac:dyDescent="0.3">
      <c r="A34" s="16"/>
      <c r="B34" s="18"/>
      <c r="C34" s="17"/>
      <c r="D34" s="18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7"/>
      <c r="T34" s="16"/>
      <c r="U34" s="16"/>
      <c r="V34" s="16"/>
      <c r="W34" s="16"/>
      <c r="X34" s="16"/>
      <c r="Y34" s="16"/>
      <c r="Z34" s="16"/>
      <c r="AA34" s="16"/>
      <c r="AB34" s="16"/>
      <c r="AC34" s="16"/>
      <c r="AD34" s="17"/>
      <c r="AE34" s="15"/>
    </row>
    <row r="35" spans="1:31" x14ac:dyDescent="0.3">
      <c r="A35" s="16"/>
      <c r="B35" s="18"/>
      <c r="C35" s="17"/>
      <c r="D35" s="18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92" t="s">
        <v>242</v>
      </c>
      <c r="T35" s="92"/>
      <c r="U35" s="92"/>
      <c r="V35" s="92"/>
      <c r="W35" s="92"/>
      <c r="X35" s="92"/>
      <c r="Y35" s="92"/>
      <c r="Z35" s="92"/>
      <c r="AA35" s="92"/>
      <c r="AB35" s="92"/>
      <c r="AC35" s="16"/>
      <c r="AD35" s="17"/>
      <c r="AE35" s="15"/>
    </row>
    <row r="36" spans="1:31" ht="18.75" customHeight="1" x14ac:dyDescent="0.3">
      <c r="A36" s="16"/>
      <c r="B36" s="18"/>
      <c r="C36" s="17"/>
      <c r="D36" s="18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7">
        <v>1</v>
      </c>
      <c r="T36" s="45" t="s">
        <v>45</v>
      </c>
      <c r="U36" s="49" t="s">
        <v>8</v>
      </c>
      <c r="V36" s="17" t="s">
        <v>6</v>
      </c>
      <c r="W36" s="47">
        <v>9</v>
      </c>
      <c r="X36" s="16" t="s">
        <v>54</v>
      </c>
      <c r="Y36" s="16"/>
      <c r="Z36" s="16"/>
      <c r="AA36" s="16"/>
      <c r="AB36" s="16"/>
      <c r="AC36" s="16"/>
      <c r="AD36" s="17"/>
      <c r="AE36" s="15"/>
    </row>
    <row r="37" spans="1:31" x14ac:dyDescent="0.3">
      <c r="A37" s="16"/>
      <c r="B37" s="18"/>
      <c r="C37" s="17"/>
      <c r="D37" s="18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7"/>
      <c r="T37" s="16"/>
      <c r="U37" s="17"/>
      <c r="V37" s="17"/>
      <c r="W37" s="17"/>
      <c r="X37" s="17"/>
      <c r="Y37" s="17"/>
      <c r="Z37" s="17"/>
      <c r="AA37" s="17"/>
      <c r="AB37" s="21"/>
      <c r="AC37" s="16"/>
      <c r="AD37" s="17"/>
      <c r="AE37" s="15"/>
    </row>
    <row r="38" spans="1:31" x14ac:dyDescent="0.3">
      <c r="A38" s="16"/>
      <c r="B38" s="18"/>
      <c r="C38" s="17"/>
      <c r="D38" s="18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20" t="s">
        <v>243</v>
      </c>
      <c r="T38" s="20"/>
      <c r="U38" s="20"/>
      <c r="V38" s="20"/>
      <c r="W38" s="20"/>
      <c r="X38" s="20"/>
      <c r="Y38" s="20"/>
      <c r="Z38" s="20"/>
      <c r="AA38" s="20"/>
      <c r="AB38" s="20"/>
      <c r="AC38" s="16"/>
      <c r="AD38" s="17"/>
      <c r="AE38" s="15"/>
    </row>
    <row r="39" spans="1:31" x14ac:dyDescent="0.3">
      <c r="A39" s="16"/>
      <c r="B39" s="18"/>
      <c r="C39" s="17"/>
      <c r="D39" s="18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7">
        <v>1</v>
      </c>
      <c r="T39" s="45" t="s">
        <v>41</v>
      </c>
      <c r="U39" s="46">
        <v>4</v>
      </c>
      <c r="V39" s="17" t="s">
        <v>6</v>
      </c>
      <c r="W39" s="47">
        <v>4</v>
      </c>
      <c r="X39" s="16" t="s">
        <v>40</v>
      </c>
      <c r="Y39" s="16"/>
      <c r="Z39" s="16"/>
      <c r="AA39" s="16"/>
      <c r="AB39" s="16"/>
      <c r="AC39" s="16"/>
      <c r="AD39" s="17"/>
      <c r="AE39" s="15"/>
    </row>
    <row r="40" spans="1:31" x14ac:dyDescent="0.3">
      <c r="A40" s="16"/>
      <c r="B40" s="18"/>
      <c r="C40" s="17"/>
      <c r="D40" s="18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7">
        <v>2</v>
      </c>
      <c r="T40" s="45" t="s">
        <v>41</v>
      </c>
      <c r="U40" s="46">
        <v>1</v>
      </c>
      <c r="V40" s="17" t="s">
        <v>6</v>
      </c>
      <c r="W40" s="47">
        <v>5</v>
      </c>
      <c r="X40" s="16" t="s">
        <v>40</v>
      </c>
      <c r="Y40" s="16"/>
      <c r="Z40" s="16"/>
      <c r="AA40" s="16"/>
      <c r="AB40" s="16"/>
      <c r="AC40" s="16"/>
      <c r="AD40" s="17"/>
      <c r="AE40" s="15"/>
    </row>
    <row r="41" spans="1:31" x14ac:dyDescent="0.3">
      <c r="A41" s="16"/>
      <c r="B41" s="18"/>
      <c r="C41" s="17"/>
      <c r="D41" s="18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7"/>
      <c r="T41" s="16"/>
      <c r="U41" s="16"/>
      <c r="V41" s="16"/>
      <c r="W41" s="16"/>
      <c r="X41" s="16"/>
      <c r="Y41" s="16"/>
      <c r="Z41" s="16"/>
      <c r="AA41" s="16"/>
      <c r="AB41" s="16"/>
      <c r="AC41" s="16"/>
      <c r="AD41" s="17"/>
      <c r="AE41" s="15"/>
    </row>
    <row r="42" spans="1:31" x14ac:dyDescent="0.3">
      <c r="A42" s="16"/>
      <c r="B42" s="18"/>
      <c r="C42" s="17"/>
      <c r="D42" s="18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7"/>
      <c r="T42" s="48" t="s">
        <v>62</v>
      </c>
      <c r="U42" s="16"/>
      <c r="V42" s="16"/>
      <c r="W42" s="16"/>
      <c r="X42" s="16"/>
      <c r="Y42" s="16"/>
      <c r="Z42" s="16"/>
      <c r="AA42" s="16"/>
      <c r="AB42" s="16"/>
      <c r="AC42" s="16"/>
      <c r="AD42" s="17"/>
      <c r="AE42" s="15"/>
    </row>
    <row r="43" spans="1:31" x14ac:dyDescent="0.3">
      <c r="A43" s="16"/>
      <c r="B43" s="18"/>
      <c r="C43" s="17"/>
      <c r="D43" s="18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7"/>
      <c r="T43" s="16"/>
      <c r="U43" s="16"/>
      <c r="V43" s="16"/>
      <c r="W43" s="16"/>
      <c r="X43" s="16"/>
      <c r="Y43" s="16"/>
      <c r="Z43" s="16"/>
      <c r="AA43" s="16"/>
      <c r="AB43" s="16"/>
      <c r="AC43" s="16"/>
      <c r="AD43" s="17"/>
      <c r="AE43" s="15"/>
    </row>
    <row r="44" spans="1:31" x14ac:dyDescent="0.3">
      <c r="A44" s="16"/>
      <c r="B44" s="18"/>
      <c r="C44" s="17"/>
      <c r="D44" s="18"/>
      <c r="E44" s="16"/>
      <c r="F44" s="16"/>
      <c r="G44" s="16"/>
      <c r="H44" s="16"/>
      <c r="I44" s="16"/>
      <c r="J44" s="16"/>
      <c r="K44" s="16"/>
      <c r="L44" s="16"/>
      <c r="M44" s="16"/>
      <c r="N44" s="16"/>
      <c r="O44" s="16"/>
      <c r="P44" s="16"/>
      <c r="Q44" s="16"/>
      <c r="R44" s="16"/>
      <c r="S44" s="92" t="s">
        <v>246</v>
      </c>
      <c r="T44" s="92"/>
      <c r="U44" s="92"/>
      <c r="V44" s="92"/>
      <c r="W44" s="92"/>
      <c r="X44" s="92"/>
      <c r="Y44" s="92"/>
      <c r="Z44" s="92"/>
      <c r="AA44" s="92"/>
      <c r="AB44" s="92"/>
      <c r="AC44" s="16"/>
      <c r="AD44" s="17"/>
      <c r="AE44" s="15"/>
    </row>
    <row r="45" spans="1:31" x14ac:dyDescent="0.3">
      <c r="A45" s="16"/>
      <c r="B45" s="18"/>
      <c r="C45" s="17"/>
      <c r="D45" s="18"/>
      <c r="E45" s="16"/>
      <c r="F45" s="16"/>
      <c r="G45" s="16"/>
      <c r="H45" s="16"/>
      <c r="I45" s="16"/>
      <c r="J45" s="16"/>
      <c r="K45" s="16"/>
      <c r="L45" s="16"/>
      <c r="M45" s="16"/>
      <c r="N45" s="16"/>
      <c r="O45" s="16"/>
      <c r="P45" s="16"/>
      <c r="Q45" s="16"/>
      <c r="R45" s="16"/>
      <c r="S45" s="17"/>
      <c r="T45" s="16"/>
      <c r="U45" s="17" t="s">
        <v>0</v>
      </c>
      <c r="V45" s="17" t="s">
        <v>1</v>
      </c>
      <c r="W45" s="17" t="s">
        <v>2</v>
      </c>
      <c r="X45" s="17" t="s">
        <v>3</v>
      </c>
      <c r="Y45" s="17" t="s">
        <v>4</v>
      </c>
      <c r="Z45" s="17" t="s">
        <v>5</v>
      </c>
      <c r="AA45" s="17" t="s">
        <v>52</v>
      </c>
      <c r="AB45" s="21" t="s">
        <v>53</v>
      </c>
      <c r="AC45" s="16"/>
      <c r="AD45" s="17"/>
      <c r="AE45" s="15"/>
    </row>
    <row r="46" spans="1:31" x14ac:dyDescent="0.3">
      <c r="A46" s="16"/>
      <c r="B46" s="18"/>
      <c r="C46" s="17"/>
      <c r="D46" s="18"/>
      <c r="E46" s="16"/>
      <c r="F46" s="16"/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  <c r="R46" s="16"/>
      <c r="S46" s="17">
        <v>1</v>
      </c>
      <c r="T46" s="16" t="s">
        <v>40</v>
      </c>
      <c r="U46" s="17">
        <v>6</v>
      </c>
      <c r="V46" s="17">
        <v>3</v>
      </c>
      <c r="W46" s="17">
        <v>3</v>
      </c>
      <c r="X46" s="17">
        <v>0</v>
      </c>
      <c r="Y46" s="17">
        <v>10</v>
      </c>
      <c r="Z46" s="17">
        <v>5</v>
      </c>
      <c r="AA46" s="17">
        <f>+Y46-Z46</f>
        <v>5</v>
      </c>
      <c r="AB46" s="21">
        <f>+V46*3+W46*1+X46*0</f>
        <v>12</v>
      </c>
      <c r="AC46" s="16"/>
      <c r="AD46" s="17"/>
      <c r="AE46" s="15"/>
    </row>
    <row r="47" spans="1:31" x14ac:dyDescent="0.3">
      <c r="A47" s="16"/>
      <c r="B47" s="18"/>
      <c r="C47" s="17"/>
      <c r="D47" s="18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  <c r="R47" s="16"/>
      <c r="S47" s="17">
        <v>2</v>
      </c>
      <c r="T47" s="16" t="s">
        <v>43</v>
      </c>
      <c r="U47" s="17">
        <v>6</v>
      </c>
      <c r="V47" s="17">
        <v>2</v>
      </c>
      <c r="W47" s="17">
        <v>1</v>
      </c>
      <c r="X47" s="17">
        <v>3</v>
      </c>
      <c r="Y47" s="17">
        <v>5</v>
      </c>
      <c r="Z47" s="17">
        <v>7</v>
      </c>
      <c r="AA47" s="17">
        <f>+Y47-Z47</f>
        <v>-2</v>
      </c>
      <c r="AB47" s="21">
        <f>+V47*3+W47*1+X47*0</f>
        <v>7</v>
      </c>
      <c r="AC47" s="16"/>
      <c r="AD47" s="17"/>
      <c r="AE47" s="15"/>
    </row>
    <row r="48" spans="1:31" x14ac:dyDescent="0.3">
      <c r="A48" s="16"/>
      <c r="B48" s="18"/>
      <c r="C48" s="17"/>
      <c r="D48" s="18"/>
      <c r="E48" s="16"/>
      <c r="F48" s="16"/>
      <c r="G48" s="16"/>
      <c r="H48" s="16"/>
      <c r="I48" s="16"/>
      <c r="J48" s="16"/>
      <c r="K48" s="16"/>
      <c r="L48" s="16"/>
      <c r="M48" s="16"/>
      <c r="N48" s="16"/>
      <c r="O48" s="16"/>
      <c r="P48" s="16"/>
      <c r="Q48" s="16"/>
      <c r="R48" s="16"/>
      <c r="S48" s="17">
        <v>3</v>
      </c>
      <c r="T48" s="16" t="s">
        <v>41</v>
      </c>
      <c r="U48" s="17">
        <v>6</v>
      </c>
      <c r="V48" s="17">
        <v>1</v>
      </c>
      <c r="W48" s="17">
        <v>2</v>
      </c>
      <c r="X48" s="17">
        <v>3</v>
      </c>
      <c r="Y48" s="17">
        <v>7</v>
      </c>
      <c r="Z48" s="17">
        <v>10</v>
      </c>
      <c r="AA48" s="17">
        <f>+Y48-Z48</f>
        <v>-3</v>
      </c>
      <c r="AB48" s="21">
        <f>+V48*3+W48*1+X48*0</f>
        <v>5</v>
      </c>
      <c r="AC48" s="16"/>
      <c r="AD48" s="17"/>
      <c r="AE48" s="15"/>
    </row>
    <row r="49" spans="1:31" x14ac:dyDescent="0.3">
      <c r="A49" s="16"/>
      <c r="B49" s="18"/>
      <c r="C49" s="17"/>
      <c r="D49" s="18"/>
      <c r="E49" s="16"/>
      <c r="F49" s="16"/>
      <c r="G49" s="16"/>
      <c r="H49" s="16"/>
      <c r="I49" s="16"/>
      <c r="J49" s="16"/>
      <c r="K49" s="16"/>
      <c r="L49" s="16"/>
      <c r="M49" s="16"/>
      <c r="N49" s="16"/>
      <c r="O49" s="16"/>
      <c r="P49" s="16"/>
      <c r="Q49" s="16"/>
      <c r="R49" s="16"/>
      <c r="S49" s="17"/>
      <c r="T49" s="16"/>
      <c r="U49" s="16"/>
      <c r="V49" s="16"/>
      <c r="W49" s="16"/>
      <c r="X49" s="16"/>
      <c r="Y49" s="16"/>
      <c r="Z49" s="16"/>
      <c r="AA49" s="16"/>
      <c r="AB49" s="16"/>
      <c r="AC49" s="16"/>
      <c r="AD49" s="17"/>
      <c r="AE49" s="15"/>
    </row>
    <row r="50" spans="1:31" x14ac:dyDescent="0.3">
      <c r="A50" s="16"/>
      <c r="B50" s="18"/>
      <c r="C50" s="17"/>
      <c r="D50" s="18"/>
      <c r="E50" s="16"/>
      <c r="F50" s="16"/>
      <c r="G50" s="16"/>
      <c r="H50" s="16"/>
      <c r="I50" s="16"/>
      <c r="J50" s="16"/>
      <c r="K50" s="16"/>
      <c r="L50" s="16"/>
      <c r="M50" s="16"/>
      <c r="N50" s="16"/>
      <c r="O50" s="16"/>
      <c r="P50" s="16"/>
      <c r="Q50" s="16"/>
      <c r="R50" s="16"/>
      <c r="S50" s="20" t="s">
        <v>247</v>
      </c>
      <c r="T50" s="20"/>
      <c r="U50" s="20"/>
      <c r="V50" s="20"/>
      <c r="W50" s="20"/>
      <c r="X50" s="20"/>
      <c r="Y50" s="20"/>
      <c r="Z50" s="20"/>
      <c r="AA50" s="20"/>
      <c r="AB50" s="20"/>
      <c r="AC50" s="16"/>
      <c r="AD50" s="17"/>
      <c r="AE50" s="15"/>
    </row>
    <row r="51" spans="1:31" x14ac:dyDescent="0.3">
      <c r="A51" s="16"/>
      <c r="B51" s="18"/>
      <c r="C51" s="17"/>
      <c r="D51" s="18"/>
      <c r="E51" s="16"/>
      <c r="F51" s="16"/>
      <c r="G51" s="16"/>
      <c r="H51" s="16"/>
      <c r="I51" s="16"/>
      <c r="J51" s="16"/>
      <c r="K51" s="16"/>
      <c r="L51" s="16"/>
      <c r="M51" s="16"/>
      <c r="N51" s="16"/>
      <c r="O51" s="16"/>
      <c r="P51" s="16"/>
      <c r="Q51" s="16"/>
      <c r="R51" s="16"/>
      <c r="S51" s="17"/>
      <c r="T51" s="16"/>
      <c r="U51" s="17" t="s">
        <v>0</v>
      </c>
      <c r="V51" s="17" t="s">
        <v>1</v>
      </c>
      <c r="W51" s="17" t="s">
        <v>2</v>
      </c>
      <c r="X51" s="17" t="s">
        <v>3</v>
      </c>
      <c r="Y51" s="17" t="s">
        <v>4</v>
      </c>
      <c r="Z51" s="17" t="s">
        <v>5</v>
      </c>
      <c r="AA51" s="17" t="s">
        <v>52</v>
      </c>
      <c r="AB51" s="21" t="s">
        <v>53</v>
      </c>
      <c r="AC51" s="16"/>
      <c r="AD51" s="17"/>
      <c r="AE51" s="15"/>
    </row>
    <row r="52" spans="1:31" x14ac:dyDescent="0.3">
      <c r="A52" s="16"/>
      <c r="B52" s="18"/>
      <c r="C52" s="17"/>
      <c r="D52" s="18"/>
      <c r="E52" s="16"/>
      <c r="F52" s="16"/>
      <c r="G52" s="16"/>
      <c r="H52" s="16"/>
      <c r="I52" s="16"/>
      <c r="J52" s="16"/>
      <c r="K52" s="16"/>
      <c r="L52" s="16"/>
      <c r="M52" s="16"/>
      <c r="N52" s="16"/>
      <c r="O52" s="16"/>
      <c r="P52" s="16"/>
      <c r="Q52" s="16"/>
      <c r="R52" s="16"/>
      <c r="S52" s="17">
        <v>1</v>
      </c>
      <c r="T52" s="16" t="s">
        <v>40</v>
      </c>
      <c r="U52" s="17">
        <v>6</v>
      </c>
      <c r="V52" s="16">
        <v>4</v>
      </c>
      <c r="W52" s="17">
        <v>1</v>
      </c>
      <c r="X52" s="17">
        <v>1</v>
      </c>
      <c r="Y52" s="17">
        <v>11</v>
      </c>
      <c r="Z52" s="17">
        <v>6</v>
      </c>
      <c r="AA52" s="17">
        <f>+Y52-Z52</f>
        <v>5</v>
      </c>
      <c r="AB52" s="21">
        <f>+V52*3+W52*1+X52*0</f>
        <v>13</v>
      </c>
      <c r="AC52" s="16"/>
      <c r="AD52" s="17"/>
      <c r="AE52" s="15"/>
    </row>
    <row r="53" spans="1:31" x14ac:dyDescent="0.3">
      <c r="A53" s="16"/>
      <c r="B53" s="18"/>
      <c r="C53" s="17"/>
      <c r="D53" s="18"/>
      <c r="E53" s="16"/>
      <c r="F53" s="16"/>
      <c r="G53" s="16"/>
      <c r="H53" s="16"/>
      <c r="I53" s="16"/>
      <c r="J53" s="16"/>
      <c r="K53" s="16"/>
      <c r="L53" s="16"/>
      <c r="M53" s="16"/>
      <c r="N53" s="16"/>
      <c r="O53" s="16"/>
      <c r="P53" s="16"/>
      <c r="Q53" s="16"/>
      <c r="R53" s="16"/>
      <c r="S53" s="17">
        <v>2</v>
      </c>
      <c r="T53" s="16" t="s">
        <v>46</v>
      </c>
      <c r="U53" s="17">
        <v>5</v>
      </c>
      <c r="V53" s="16">
        <v>1</v>
      </c>
      <c r="W53" s="17">
        <v>2</v>
      </c>
      <c r="X53" s="17">
        <v>2</v>
      </c>
      <c r="Y53" s="17">
        <v>6</v>
      </c>
      <c r="Z53" s="17">
        <v>9</v>
      </c>
      <c r="AA53" s="17">
        <f>+Y53-Z53</f>
        <v>-3</v>
      </c>
      <c r="AB53" s="21">
        <f>+V53*3+W53*1+X53*0</f>
        <v>5</v>
      </c>
      <c r="AC53" s="16"/>
      <c r="AD53" s="17"/>
      <c r="AE53" s="15"/>
    </row>
    <row r="54" spans="1:31" x14ac:dyDescent="0.3">
      <c r="A54" s="16"/>
      <c r="B54" s="18"/>
      <c r="C54" s="17"/>
      <c r="D54" s="18"/>
      <c r="E54" s="16"/>
      <c r="F54" s="16"/>
      <c r="G54" s="16"/>
      <c r="H54" s="16"/>
      <c r="I54" s="16"/>
      <c r="J54" s="16"/>
      <c r="K54" s="16"/>
      <c r="L54" s="16"/>
      <c r="M54" s="16"/>
      <c r="N54" s="16"/>
      <c r="O54" s="16"/>
      <c r="P54" s="16"/>
      <c r="Q54" s="16"/>
      <c r="R54" s="16"/>
      <c r="S54" s="17">
        <v>3</v>
      </c>
      <c r="T54" s="16" t="s">
        <v>47</v>
      </c>
      <c r="U54" s="17">
        <v>5</v>
      </c>
      <c r="V54" s="16">
        <v>1</v>
      </c>
      <c r="W54" s="17">
        <v>1</v>
      </c>
      <c r="X54" s="17">
        <v>3</v>
      </c>
      <c r="Y54" s="17">
        <v>5</v>
      </c>
      <c r="Z54" s="17">
        <v>7</v>
      </c>
      <c r="AA54" s="17">
        <f>+Y54-Z54</f>
        <v>-2</v>
      </c>
      <c r="AB54" s="21">
        <f>+V54*3+W54*1+X54*0</f>
        <v>4</v>
      </c>
      <c r="AC54" s="16"/>
      <c r="AD54" s="17"/>
      <c r="AE54" s="15"/>
    </row>
    <row r="55" spans="1:31" x14ac:dyDescent="0.3">
      <c r="A55" s="16"/>
      <c r="B55" s="18"/>
      <c r="C55" s="17"/>
      <c r="D55" s="18"/>
      <c r="E55" s="16"/>
      <c r="F55" s="16"/>
      <c r="G55" s="16"/>
      <c r="H55" s="16"/>
      <c r="I55" s="16"/>
      <c r="J55" s="16"/>
      <c r="K55" s="16"/>
      <c r="L55" s="16"/>
      <c r="M55" s="16"/>
      <c r="N55" s="16"/>
      <c r="O55" s="16"/>
      <c r="P55" s="16"/>
      <c r="Q55" s="16"/>
      <c r="R55" s="16"/>
      <c r="S55" s="17"/>
      <c r="T55" s="16"/>
      <c r="U55" s="17"/>
      <c r="V55" s="17"/>
      <c r="W55" s="17"/>
      <c r="X55" s="17"/>
      <c r="Y55" s="17"/>
      <c r="Z55" s="17"/>
      <c r="AA55" s="17"/>
      <c r="AB55" s="21"/>
      <c r="AC55" s="16"/>
      <c r="AD55" s="17"/>
      <c r="AE55" s="15"/>
    </row>
    <row r="56" spans="1:31" x14ac:dyDescent="0.3">
      <c r="A56" s="16"/>
      <c r="B56" s="18"/>
      <c r="C56" s="17"/>
      <c r="D56" s="18"/>
      <c r="E56" s="16"/>
      <c r="F56" s="16"/>
      <c r="G56" s="16"/>
      <c r="H56" s="16"/>
      <c r="I56" s="16"/>
      <c r="J56" s="16"/>
      <c r="K56" s="16"/>
      <c r="L56" s="16"/>
      <c r="M56" s="16"/>
      <c r="N56" s="16"/>
      <c r="O56" s="16"/>
      <c r="P56" s="16"/>
      <c r="Q56" s="16"/>
      <c r="R56" s="16"/>
      <c r="S56" s="92" t="s">
        <v>248</v>
      </c>
      <c r="T56" s="92"/>
      <c r="U56" s="92"/>
      <c r="V56" s="92"/>
      <c r="W56" s="92"/>
      <c r="X56" s="92"/>
      <c r="Y56" s="92"/>
      <c r="Z56" s="92"/>
      <c r="AA56" s="92"/>
      <c r="AB56" s="92"/>
      <c r="AC56" s="16"/>
      <c r="AD56" s="17"/>
      <c r="AE56" s="15"/>
    </row>
    <row r="57" spans="1:31" x14ac:dyDescent="0.3">
      <c r="A57" s="16"/>
      <c r="B57" s="18"/>
      <c r="C57" s="17"/>
      <c r="D57" s="18"/>
      <c r="E57" s="16"/>
      <c r="F57" s="16"/>
      <c r="G57" s="16"/>
      <c r="H57" s="16"/>
      <c r="I57" s="16"/>
      <c r="J57" s="16"/>
      <c r="K57" s="16"/>
      <c r="L57" s="16"/>
      <c r="M57" s="16"/>
      <c r="N57" s="16"/>
      <c r="O57" s="16"/>
      <c r="P57" s="16"/>
      <c r="Q57" s="16"/>
      <c r="R57" s="16"/>
      <c r="S57" s="17"/>
      <c r="T57" s="16"/>
      <c r="U57" s="17" t="s">
        <v>0</v>
      </c>
      <c r="V57" s="17" t="s">
        <v>1</v>
      </c>
      <c r="W57" s="17" t="s">
        <v>2</v>
      </c>
      <c r="X57" s="17" t="s">
        <v>3</v>
      </c>
      <c r="Y57" s="17" t="s">
        <v>4</v>
      </c>
      <c r="Z57" s="17" t="s">
        <v>5</v>
      </c>
      <c r="AA57" s="17" t="s">
        <v>52</v>
      </c>
      <c r="AB57" s="21" t="s">
        <v>53</v>
      </c>
      <c r="AC57" s="16"/>
      <c r="AD57" s="17"/>
      <c r="AE57" s="15"/>
    </row>
    <row r="58" spans="1:31" x14ac:dyDescent="0.3">
      <c r="A58" s="16"/>
      <c r="B58" s="18"/>
      <c r="C58" s="17"/>
      <c r="D58" s="18"/>
      <c r="E58" s="16"/>
      <c r="F58" s="16"/>
      <c r="G58" s="16"/>
      <c r="H58" s="16"/>
      <c r="I58" s="16"/>
      <c r="J58" s="16"/>
      <c r="K58" s="16"/>
      <c r="L58" s="16"/>
      <c r="M58" s="16"/>
      <c r="N58" s="16"/>
      <c r="O58" s="16"/>
      <c r="P58" s="16"/>
      <c r="Q58" s="16"/>
      <c r="R58" s="16"/>
      <c r="S58" s="17">
        <v>1</v>
      </c>
      <c r="T58" s="16" t="s">
        <v>40</v>
      </c>
      <c r="U58" s="17">
        <v>6</v>
      </c>
      <c r="V58" s="17">
        <v>3</v>
      </c>
      <c r="W58" s="17">
        <v>1</v>
      </c>
      <c r="X58" s="17">
        <v>2</v>
      </c>
      <c r="Y58" s="17">
        <v>11</v>
      </c>
      <c r="Z58" s="17">
        <v>9</v>
      </c>
      <c r="AA58" s="17">
        <f>+Y58-Z58</f>
        <v>2</v>
      </c>
      <c r="AB58" s="21">
        <f>+V58*3+W58*1+X58*0</f>
        <v>10</v>
      </c>
      <c r="AC58" s="16"/>
      <c r="AD58" s="17"/>
      <c r="AE58" s="15"/>
    </row>
    <row r="59" spans="1:31" x14ac:dyDescent="0.3">
      <c r="A59" s="16"/>
      <c r="B59" s="18"/>
      <c r="C59" s="17"/>
      <c r="D59" s="18"/>
      <c r="E59" s="16"/>
      <c r="F59" s="16"/>
      <c r="G59" s="16"/>
      <c r="H59" s="16"/>
      <c r="I59" s="16"/>
      <c r="J59" s="16"/>
      <c r="K59" s="16"/>
      <c r="L59" s="16"/>
      <c r="M59" s="16"/>
      <c r="N59" s="16"/>
      <c r="O59" s="16"/>
      <c r="P59" s="16"/>
      <c r="Q59" s="16"/>
      <c r="R59" s="16"/>
      <c r="S59" s="17">
        <v>2</v>
      </c>
      <c r="T59" s="16" t="s">
        <v>41</v>
      </c>
      <c r="U59" s="17">
        <v>6</v>
      </c>
      <c r="V59" s="17">
        <v>1</v>
      </c>
      <c r="W59" s="17">
        <v>4</v>
      </c>
      <c r="X59" s="17">
        <v>1</v>
      </c>
      <c r="Y59" s="17">
        <v>7</v>
      </c>
      <c r="Z59" s="17">
        <v>6</v>
      </c>
      <c r="AA59" s="17">
        <f>+Y59-Z59</f>
        <v>1</v>
      </c>
      <c r="AB59" s="21">
        <f>+V59*3+W59*1+X59*0</f>
        <v>7</v>
      </c>
      <c r="AC59" s="16"/>
      <c r="AD59" s="17"/>
      <c r="AE59" s="15"/>
    </row>
    <row r="60" spans="1:31" x14ac:dyDescent="0.3">
      <c r="A60" s="16"/>
      <c r="B60" s="18"/>
      <c r="C60" s="17"/>
      <c r="D60" s="18"/>
      <c r="E60" s="16"/>
      <c r="F60" s="16"/>
      <c r="G60" s="16"/>
      <c r="H60" s="16"/>
      <c r="I60" s="16"/>
      <c r="J60" s="16"/>
      <c r="K60" s="16"/>
      <c r="L60" s="16"/>
      <c r="M60" s="16"/>
      <c r="N60" s="16"/>
      <c r="O60" s="16"/>
      <c r="P60" s="16"/>
      <c r="Q60" s="16"/>
      <c r="R60" s="16"/>
      <c r="S60" s="17">
        <v>3</v>
      </c>
      <c r="T60" s="16" t="s">
        <v>45</v>
      </c>
      <c r="U60" s="17">
        <v>6</v>
      </c>
      <c r="V60" s="17">
        <v>1</v>
      </c>
      <c r="W60" s="17">
        <v>3</v>
      </c>
      <c r="X60" s="17">
        <v>2</v>
      </c>
      <c r="Y60" s="17">
        <v>10</v>
      </c>
      <c r="Z60" s="17">
        <v>13</v>
      </c>
      <c r="AA60" s="17">
        <f>+Y60-Z60</f>
        <v>-3</v>
      </c>
      <c r="AB60" s="21">
        <f>+V60*3+W60*1+X60*0</f>
        <v>6</v>
      </c>
      <c r="AC60" s="16"/>
      <c r="AD60" s="17"/>
      <c r="AE60" s="15"/>
    </row>
    <row r="61" spans="1:31" x14ac:dyDescent="0.3">
      <c r="A61" s="16"/>
      <c r="B61" s="18"/>
      <c r="C61" s="17"/>
      <c r="D61" s="18"/>
      <c r="E61" s="16"/>
      <c r="F61" s="16"/>
      <c r="G61" s="16"/>
      <c r="H61" s="16"/>
      <c r="I61" s="16"/>
      <c r="J61" s="16"/>
      <c r="K61" s="16"/>
      <c r="L61" s="16"/>
      <c r="M61" s="16"/>
      <c r="N61" s="16"/>
      <c r="O61" s="16"/>
      <c r="P61" s="16"/>
      <c r="Q61" s="16"/>
      <c r="R61" s="16"/>
      <c r="S61" s="17"/>
      <c r="T61" s="16"/>
      <c r="U61" s="16"/>
      <c r="V61" s="16"/>
      <c r="W61" s="16"/>
      <c r="X61" s="16"/>
      <c r="Y61" s="16"/>
      <c r="Z61" s="16"/>
      <c r="AA61" s="16"/>
      <c r="AB61" s="16"/>
      <c r="AC61" s="16"/>
      <c r="AD61" s="17"/>
      <c r="AE61" s="15"/>
    </row>
    <row r="62" spans="1:31" x14ac:dyDescent="0.3">
      <c r="A62" s="16"/>
      <c r="B62" s="18"/>
      <c r="C62" s="17"/>
      <c r="D62" s="18"/>
      <c r="E62" s="16"/>
      <c r="F62" s="16"/>
      <c r="G62" s="16"/>
      <c r="H62" s="16"/>
      <c r="I62" s="16"/>
      <c r="J62" s="16"/>
      <c r="K62" s="16"/>
      <c r="L62" s="16"/>
      <c r="M62" s="16"/>
      <c r="N62" s="16"/>
      <c r="O62" s="16"/>
      <c r="P62" s="16"/>
      <c r="Q62" s="16"/>
      <c r="R62" s="16"/>
      <c r="S62" s="20" t="s">
        <v>249</v>
      </c>
      <c r="T62" s="20"/>
      <c r="U62" s="20"/>
      <c r="V62" s="20"/>
      <c r="W62" s="20"/>
      <c r="X62" s="20"/>
      <c r="Y62" s="20"/>
      <c r="Z62" s="20"/>
      <c r="AA62" s="20"/>
      <c r="AB62" s="20"/>
      <c r="AC62" s="16"/>
      <c r="AD62" s="17"/>
      <c r="AE62" s="15"/>
    </row>
    <row r="63" spans="1:31" x14ac:dyDescent="0.3">
      <c r="A63" s="16"/>
      <c r="B63" s="18"/>
      <c r="C63" s="17"/>
      <c r="D63" s="18"/>
      <c r="E63" s="16"/>
      <c r="F63" s="16"/>
      <c r="G63" s="16"/>
      <c r="H63" s="16"/>
      <c r="I63" s="16"/>
      <c r="J63" s="16"/>
      <c r="K63" s="16"/>
      <c r="L63" s="16"/>
      <c r="M63" s="16"/>
      <c r="N63" s="16"/>
      <c r="O63" s="16"/>
      <c r="P63" s="16"/>
      <c r="Q63" s="16"/>
      <c r="R63" s="16"/>
      <c r="S63" s="17"/>
      <c r="T63" s="16"/>
      <c r="U63" s="17" t="s">
        <v>0</v>
      </c>
      <c r="V63" s="17" t="s">
        <v>1</v>
      </c>
      <c r="W63" s="17" t="s">
        <v>2</v>
      </c>
      <c r="X63" s="17" t="s">
        <v>3</v>
      </c>
      <c r="Y63" s="17" t="s">
        <v>4</v>
      </c>
      <c r="Z63" s="17" t="s">
        <v>5</v>
      </c>
      <c r="AA63" s="17" t="s">
        <v>52</v>
      </c>
      <c r="AB63" s="21" t="s">
        <v>53</v>
      </c>
      <c r="AC63" s="16"/>
      <c r="AD63" s="17"/>
      <c r="AE63" s="15"/>
    </row>
    <row r="64" spans="1:31" x14ac:dyDescent="0.3">
      <c r="A64" s="16"/>
      <c r="B64" s="18"/>
      <c r="C64" s="17"/>
      <c r="D64" s="18"/>
      <c r="E64" s="16"/>
      <c r="F64" s="16"/>
      <c r="G64" s="16"/>
      <c r="H64" s="16"/>
      <c r="I64" s="16"/>
      <c r="J64" s="16"/>
      <c r="K64" s="16"/>
      <c r="L64" s="16"/>
      <c r="M64" s="16"/>
      <c r="N64" s="16"/>
      <c r="O64" s="16"/>
      <c r="P64" s="16"/>
      <c r="Q64" s="16"/>
      <c r="R64" s="16"/>
      <c r="S64" s="17">
        <v>1</v>
      </c>
      <c r="T64" s="16" t="s">
        <v>40</v>
      </c>
      <c r="U64" s="17">
        <v>5</v>
      </c>
      <c r="V64" s="16">
        <v>5</v>
      </c>
      <c r="W64" s="17">
        <v>0</v>
      </c>
      <c r="X64" s="17">
        <v>0</v>
      </c>
      <c r="Y64" s="17">
        <v>20</v>
      </c>
      <c r="Z64" s="17">
        <v>3</v>
      </c>
      <c r="AA64" s="17">
        <f>+Y64-Z64</f>
        <v>17</v>
      </c>
      <c r="AB64" s="21">
        <f>+V64*3+W64*1+X64*0</f>
        <v>15</v>
      </c>
      <c r="AC64" s="16"/>
      <c r="AD64" s="16"/>
      <c r="AE64" s="15"/>
    </row>
    <row r="65" spans="1:31" x14ac:dyDescent="0.3">
      <c r="A65" s="16"/>
      <c r="B65" s="18"/>
      <c r="C65" s="17"/>
      <c r="D65" s="18"/>
      <c r="E65" s="16"/>
      <c r="F65" s="16"/>
      <c r="G65" s="16"/>
      <c r="H65" s="16"/>
      <c r="I65" s="16"/>
      <c r="J65" s="16"/>
      <c r="K65" s="16"/>
      <c r="L65" s="16"/>
      <c r="M65" s="16"/>
      <c r="N65" s="16"/>
      <c r="O65" s="16"/>
      <c r="P65" s="16"/>
      <c r="Q65" s="16"/>
      <c r="R65" s="16"/>
      <c r="S65" s="17">
        <v>2</v>
      </c>
      <c r="T65" s="16" t="s">
        <v>41</v>
      </c>
      <c r="U65" s="17">
        <v>6</v>
      </c>
      <c r="V65" s="16">
        <v>1</v>
      </c>
      <c r="W65" s="17">
        <v>1</v>
      </c>
      <c r="X65" s="17">
        <v>3</v>
      </c>
      <c r="Y65" s="17">
        <v>5</v>
      </c>
      <c r="Z65" s="17">
        <v>9</v>
      </c>
      <c r="AA65" s="17">
        <f>+Y65-Z65</f>
        <v>-4</v>
      </c>
      <c r="AB65" s="21">
        <f>+V65*3+W65*1+X65*0</f>
        <v>4</v>
      </c>
      <c r="AC65" s="16"/>
      <c r="AD65" s="16"/>
      <c r="AE65" s="15"/>
    </row>
    <row r="66" spans="1:31" x14ac:dyDescent="0.3">
      <c r="A66" s="16"/>
      <c r="B66" s="18"/>
      <c r="C66" s="17"/>
      <c r="D66" s="18"/>
      <c r="E66" s="16"/>
      <c r="F66" s="16"/>
      <c r="G66" s="16"/>
      <c r="H66" s="16"/>
      <c r="I66" s="16"/>
      <c r="J66" s="16"/>
      <c r="K66" s="16"/>
      <c r="L66" s="16"/>
      <c r="M66" s="16"/>
      <c r="N66" s="16"/>
      <c r="O66" s="16"/>
      <c r="P66" s="16"/>
      <c r="Q66" s="16"/>
      <c r="R66" s="16"/>
      <c r="S66" s="17">
        <v>3</v>
      </c>
      <c r="T66" s="16" t="s">
        <v>45</v>
      </c>
      <c r="U66" s="17">
        <v>5</v>
      </c>
      <c r="V66" s="16">
        <v>1</v>
      </c>
      <c r="W66" s="17">
        <v>1</v>
      </c>
      <c r="X66" s="17">
        <v>4</v>
      </c>
      <c r="Y66" s="17">
        <v>7</v>
      </c>
      <c r="Z66" s="17">
        <v>20</v>
      </c>
      <c r="AA66" s="17">
        <f>+Y66-Z66</f>
        <v>-13</v>
      </c>
      <c r="AB66" s="21">
        <f>+V66*3+W66*1+X66*0</f>
        <v>4</v>
      </c>
      <c r="AC66" s="16"/>
      <c r="AD66" s="16"/>
      <c r="AE66" s="15"/>
    </row>
    <row r="67" spans="1:31" x14ac:dyDescent="0.3">
      <c r="A67" s="16"/>
      <c r="B67" s="18"/>
      <c r="C67" s="17"/>
      <c r="D67" s="18"/>
      <c r="E67" s="16"/>
      <c r="F67" s="16"/>
      <c r="G67" s="16"/>
      <c r="H67" s="16"/>
      <c r="I67" s="16"/>
      <c r="J67" s="16"/>
      <c r="K67" s="16"/>
      <c r="L67" s="16"/>
      <c r="M67" s="16"/>
      <c r="N67" s="16"/>
      <c r="O67" s="16"/>
      <c r="P67" s="16"/>
      <c r="Q67" s="16"/>
      <c r="R67" s="16"/>
      <c r="S67" s="17"/>
      <c r="T67" s="16"/>
      <c r="U67" s="16"/>
      <c r="V67" s="16"/>
      <c r="W67" s="16"/>
      <c r="X67" s="16"/>
      <c r="Y67" s="16"/>
      <c r="Z67" s="16"/>
      <c r="AA67" s="16"/>
      <c r="AB67" s="16"/>
      <c r="AC67" s="16"/>
      <c r="AD67" s="16"/>
      <c r="AE67" s="15"/>
    </row>
    <row r="68" spans="1:31" x14ac:dyDescent="0.3">
      <c r="A68" s="16"/>
      <c r="B68" s="18"/>
      <c r="C68" s="17"/>
      <c r="D68" s="18"/>
      <c r="E68" s="16"/>
      <c r="F68" s="16"/>
      <c r="G68" s="16"/>
      <c r="H68" s="16"/>
      <c r="I68" s="16"/>
      <c r="J68" s="16"/>
      <c r="K68" s="16"/>
      <c r="L68" s="16"/>
      <c r="M68" s="16"/>
      <c r="N68" s="16"/>
      <c r="O68" s="16"/>
      <c r="P68" s="16"/>
      <c r="Q68" s="16"/>
      <c r="R68" s="16"/>
      <c r="S68" s="17"/>
      <c r="T68" s="18" t="s">
        <v>63</v>
      </c>
      <c r="U68" s="16"/>
      <c r="V68" s="16"/>
      <c r="W68" s="16"/>
      <c r="X68" s="16"/>
      <c r="Y68" s="16"/>
      <c r="Z68" s="16"/>
      <c r="AA68" s="16"/>
      <c r="AB68" s="16"/>
      <c r="AC68" s="16"/>
      <c r="AD68" s="16"/>
      <c r="AE68" s="15"/>
    </row>
    <row r="69" spans="1:31" x14ac:dyDescent="0.3">
      <c r="A69" s="16"/>
      <c r="B69" s="18"/>
      <c r="C69" s="17"/>
      <c r="D69" s="18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7"/>
      <c r="T69" s="16"/>
      <c r="U69" s="16"/>
      <c r="V69" s="16"/>
      <c r="W69" s="16"/>
      <c r="X69" s="16"/>
      <c r="Y69" s="16"/>
      <c r="Z69" s="16"/>
      <c r="AA69" s="16"/>
      <c r="AB69" s="16"/>
      <c r="AC69" s="16"/>
      <c r="AD69" s="16"/>
      <c r="AE69" s="15"/>
    </row>
    <row r="70" spans="1:31" x14ac:dyDescent="0.3">
      <c r="A70" s="16"/>
      <c r="B70" s="18"/>
      <c r="C70" s="17"/>
      <c r="D70" s="18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20" t="s">
        <v>250</v>
      </c>
      <c r="T70" s="20"/>
      <c r="U70" s="20"/>
      <c r="V70" s="20"/>
      <c r="W70" s="20"/>
      <c r="X70" s="20"/>
      <c r="Y70" s="20"/>
      <c r="Z70" s="20"/>
      <c r="AA70" s="20"/>
      <c r="AB70" s="20"/>
      <c r="AC70" s="16"/>
      <c r="AD70" s="16"/>
      <c r="AE70" s="15"/>
    </row>
    <row r="71" spans="1:31" x14ac:dyDescent="0.3">
      <c r="A71" s="16"/>
      <c r="B71" s="18"/>
      <c r="C71" s="17"/>
      <c r="D71" s="18"/>
      <c r="E71" s="16"/>
      <c r="F71" s="16"/>
      <c r="G71" s="16"/>
      <c r="H71" s="16"/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7"/>
      <c r="T71" s="16"/>
      <c r="U71" s="17" t="s">
        <v>0</v>
      </c>
      <c r="V71" s="17" t="s">
        <v>1</v>
      </c>
      <c r="W71" s="17" t="s">
        <v>2</v>
      </c>
      <c r="X71" s="17" t="s">
        <v>3</v>
      </c>
      <c r="Y71" s="17" t="s">
        <v>4</v>
      </c>
      <c r="Z71" s="17" t="s">
        <v>5</v>
      </c>
      <c r="AA71" s="17" t="s">
        <v>52</v>
      </c>
      <c r="AB71" s="21" t="s">
        <v>53</v>
      </c>
      <c r="AC71" s="16"/>
      <c r="AD71" s="16"/>
      <c r="AE71" s="15"/>
    </row>
    <row r="72" spans="1:31" x14ac:dyDescent="0.3">
      <c r="A72" s="16"/>
      <c r="B72" s="18"/>
      <c r="C72" s="17"/>
      <c r="D72" s="18"/>
      <c r="E72" s="16"/>
      <c r="F72" s="16"/>
      <c r="G72" s="16"/>
      <c r="H72" s="16"/>
      <c r="I72" s="16"/>
      <c r="J72" s="16"/>
      <c r="K72" s="16"/>
      <c r="L72" s="16"/>
      <c r="M72" s="16"/>
      <c r="N72" s="16"/>
      <c r="O72" s="16"/>
      <c r="P72" s="16"/>
      <c r="Q72" s="16"/>
      <c r="R72" s="16"/>
      <c r="S72" s="17">
        <v>1</v>
      </c>
      <c r="T72" s="16" t="s">
        <v>40</v>
      </c>
      <c r="U72" s="17">
        <v>6</v>
      </c>
      <c r="V72" s="16">
        <v>2</v>
      </c>
      <c r="W72" s="17">
        <v>3</v>
      </c>
      <c r="X72" s="17">
        <v>1</v>
      </c>
      <c r="Y72" s="17">
        <v>12</v>
      </c>
      <c r="Z72" s="17">
        <v>10</v>
      </c>
      <c r="AA72" s="17">
        <f>+Y72-Z72</f>
        <v>2</v>
      </c>
      <c r="AB72" s="21">
        <f>+V72*3+W72*1+X72*0</f>
        <v>9</v>
      </c>
      <c r="AC72" s="16"/>
      <c r="AD72" s="16"/>
      <c r="AE72" s="15"/>
    </row>
    <row r="73" spans="1:31" x14ac:dyDescent="0.3">
      <c r="A73" s="16"/>
      <c r="B73" s="18"/>
      <c r="C73" s="17"/>
      <c r="D73" s="18"/>
      <c r="E73" s="16"/>
      <c r="F73" s="16"/>
      <c r="G73" s="16"/>
      <c r="H73" s="16"/>
      <c r="I73" s="16"/>
      <c r="J73" s="16"/>
      <c r="K73" s="16"/>
      <c r="L73" s="16"/>
      <c r="M73" s="16"/>
      <c r="N73" s="16"/>
      <c r="O73" s="16"/>
      <c r="P73" s="16"/>
      <c r="Q73" s="16"/>
      <c r="R73" s="16"/>
      <c r="S73" s="17">
        <v>2</v>
      </c>
      <c r="T73" s="16" t="s">
        <v>48</v>
      </c>
      <c r="U73" s="17">
        <v>6</v>
      </c>
      <c r="V73" s="16">
        <v>2</v>
      </c>
      <c r="W73" s="17">
        <v>2</v>
      </c>
      <c r="X73" s="17">
        <v>2</v>
      </c>
      <c r="Y73" s="17">
        <v>8</v>
      </c>
      <c r="Z73" s="17">
        <v>9</v>
      </c>
      <c r="AA73" s="17">
        <f>+Y73-Z73</f>
        <v>-1</v>
      </c>
      <c r="AB73" s="21">
        <f>+V73*3+W73*1+X73*0</f>
        <v>8</v>
      </c>
      <c r="AC73" s="16"/>
      <c r="AD73" s="16"/>
      <c r="AE73" s="15"/>
    </row>
    <row r="74" spans="1:31" x14ac:dyDescent="0.3">
      <c r="A74" s="16"/>
      <c r="B74" s="18"/>
      <c r="C74" s="17"/>
      <c r="D74" s="18"/>
      <c r="E74" s="16"/>
      <c r="F74" s="16"/>
      <c r="G74" s="16"/>
      <c r="H74" s="16"/>
      <c r="I74" s="16"/>
      <c r="J74" s="16"/>
      <c r="K74" s="16"/>
      <c r="L74" s="16"/>
      <c r="M74" s="16"/>
      <c r="N74" s="16"/>
      <c r="O74" s="16"/>
      <c r="P74" s="16"/>
      <c r="Q74" s="16"/>
      <c r="R74" s="16"/>
      <c r="S74" s="17">
        <v>3</v>
      </c>
      <c r="T74" s="16" t="s">
        <v>49</v>
      </c>
      <c r="U74" s="17">
        <v>6</v>
      </c>
      <c r="V74" s="16">
        <v>1</v>
      </c>
      <c r="W74" s="17">
        <v>3</v>
      </c>
      <c r="X74" s="17">
        <v>2</v>
      </c>
      <c r="Y74" s="17">
        <v>8</v>
      </c>
      <c r="Z74" s="17">
        <v>9</v>
      </c>
      <c r="AA74" s="17">
        <f>+Y74-Z74</f>
        <v>-1</v>
      </c>
      <c r="AB74" s="21">
        <f>+V74*3+W74*1+X74*0</f>
        <v>6</v>
      </c>
      <c r="AC74" s="16"/>
      <c r="AD74" s="17"/>
      <c r="AE74" s="15"/>
    </row>
    <row r="75" spans="1:31" x14ac:dyDescent="0.3">
      <c r="A75" s="16"/>
      <c r="B75" s="18"/>
      <c r="C75" s="17"/>
      <c r="D75" s="18"/>
      <c r="E75" s="16"/>
      <c r="F75" s="16"/>
      <c r="G75" s="16"/>
      <c r="H75" s="16"/>
      <c r="I75" s="16"/>
      <c r="J75" s="16"/>
      <c r="K75" s="16"/>
      <c r="L75" s="16"/>
      <c r="M75" s="16"/>
      <c r="N75" s="16"/>
      <c r="O75" s="16"/>
      <c r="P75" s="16"/>
      <c r="Q75" s="16"/>
      <c r="R75" s="16"/>
      <c r="S75" s="17"/>
      <c r="T75" s="16"/>
      <c r="U75" s="16"/>
      <c r="V75" s="16"/>
      <c r="W75" s="16"/>
      <c r="X75" s="16"/>
      <c r="Y75" s="16"/>
      <c r="Z75" s="16"/>
      <c r="AA75" s="16"/>
      <c r="AB75" s="16"/>
      <c r="AC75" s="16"/>
      <c r="AD75" s="17"/>
      <c r="AE75" s="15"/>
    </row>
    <row r="76" spans="1:31" x14ac:dyDescent="0.3">
      <c r="A76" s="16"/>
      <c r="B76" s="18"/>
      <c r="C76" s="17"/>
      <c r="D76" s="18"/>
      <c r="E76" s="16"/>
      <c r="F76" s="16"/>
      <c r="G76" s="16"/>
      <c r="H76" s="16"/>
      <c r="I76" s="16"/>
      <c r="J76" s="16"/>
      <c r="K76" s="16"/>
      <c r="L76" s="16"/>
      <c r="M76" s="16"/>
      <c r="N76" s="16"/>
      <c r="O76" s="16"/>
      <c r="P76" s="16"/>
      <c r="Q76" s="16"/>
      <c r="R76" s="16"/>
      <c r="S76" s="20" t="s">
        <v>251</v>
      </c>
      <c r="T76" s="20"/>
      <c r="U76" s="20"/>
      <c r="V76" s="20"/>
      <c r="W76" s="20"/>
      <c r="X76" s="20"/>
      <c r="Y76" s="20"/>
      <c r="Z76" s="20"/>
      <c r="AA76" s="20"/>
      <c r="AB76" s="20"/>
      <c r="AC76" s="16"/>
      <c r="AD76" s="17"/>
      <c r="AE76" s="15"/>
    </row>
    <row r="77" spans="1:31" x14ac:dyDescent="0.3">
      <c r="A77" s="16"/>
      <c r="B77" s="18"/>
      <c r="C77" s="17"/>
      <c r="D77" s="18"/>
      <c r="E77" s="16"/>
      <c r="F77" s="16"/>
      <c r="G77" s="16"/>
      <c r="H77" s="16"/>
      <c r="I77" s="16"/>
      <c r="J77" s="16"/>
      <c r="K77" s="16"/>
      <c r="L77" s="16"/>
      <c r="M77" s="16"/>
      <c r="N77" s="16"/>
      <c r="O77" s="16"/>
      <c r="P77" s="16"/>
      <c r="Q77" s="16"/>
      <c r="R77" s="16"/>
      <c r="S77" s="17"/>
      <c r="T77" s="16"/>
      <c r="U77" s="17" t="s">
        <v>0</v>
      </c>
      <c r="V77" s="17" t="s">
        <v>1</v>
      </c>
      <c r="W77" s="17" t="s">
        <v>2</v>
      </c>
      <c r="X77" s="17" t="s">
        <v>3</v>
      </c>
      <c r="Y77" s="17" t="s">
        <v>4</v>
      </c>
      <c r="Z77" s="17" t="s">
        <v>5</v>
      </c>
      <c r="AA77" s="17" t="s">
        <v>52</v>
      </c>
      <c r="AB77" s="21" t="s">
        <v>53</v>
      </c>
      <c r="AC77" s="16"/>
      <c r="AD77" s="17"/>
      <c r="AE77" s="15"/>
    </row>
    <row r="78" spans="1:31" x14ac:dyDescent="0.3">
      <c r="A78" s="16"/>
      <c r="B78" s="18"/>
      <c r="C78" s="17"/>
      <c r="D78" s="18"/>
      <c r="E78" s="16"/>
      <c r="F78" s="16"/>
      <c r="G78" s="16"/>
      <c r="H78" s="16"/>
      <c r="I78" s="16"/>
      <c r="J78" s="16"/>
      <c r="K78" s="16"/>
      <c r="L78" s="16"/>
      <c r="M78" s="16"/>
      <c r="N78" s="16"/>
      <c r="O78" s="16"/>
      <c r="P78" s="16"/>
      <c r="Q78" s="16"/>
      <c r="R78" s="16"/>
      <c r="S78" s="17">
        <v>1</v>
      </c>
      <c r="T78" s="16" t="s">
        <v>40</v>
      </c>
      <c r="U78" s="17">
        <v>6</v>
      </c>
      <c r="V78" s="16">
        <v>5</v>
      </c>
      <c r="W78" s="17">
        <v>1</v>
      </c>
      <c r="X78" s="17">
        <v>0</v>
      </c>
      <c r="Y78" s="17">
        <v>18</v>
      </c>
      <c r="Z78" s="17">
        <v>2</v>
      </c>
      <c r="AA78" s="17">
        <f>+Y78-Z78</f>
        <v>16</v>
      </c>
      <c r="AB78" s="21">
        <f>+V78*3+W78*1+X78*0</f>
        <v>16</v>
      </c>
      <c r="AC78" s="16"/>
      <c r="AD78" s="17"/>
      <c r="AE78" s="15"/>
    </row>
    <row r="79" spans="1:31" x14ac:dyDescent="0.3">
      <c r="A79" s="16"/>
      <c r="B79" s="18"/>
      <c r="C79" s="17"/>
      <c r="D79" s="18"/>
      <c r="E79" s="16"/>
      <c r="F79" s="16"/>
      <c r="G79" s="16"/>
      <c r="H79" s="16"/>
      <c r="I79" s="16"/>
      <c r="J79" s="16"/>
      <c r="K79" s="16"/>
      <c r="L79" s="16"/>
      <c r="M79" s="16"/>
      <c r="N79" s="16"/>
      <c r="O79" s="16"/>
      <c r="P79" s="16"/>
      <c r="Q79" s="16"/>
      <c r="R79" s="16"/>
      <c r="S79" s="17">
        <v>2</v>
      </c>
      <c r="T79" s="16" t="s">
        <v>50</v>
      </c>
      <c r="U79" s="17">
        <v>6</v>
      </c>
      <c r="V79" s="16">
        <v>2</v>
      </c>
      <c r="W79" s="17">
        <v>1</v>
      </c>
      <c r="X79" s="17">
        <v>3</v>
      </c>
      <c r="Y79" s="17">
        <v>7</v>
      </c>
      <c r="Z79" s="17">
        <v>15</v>
      </c>
      <c r="AA79" s="17">
        <f>+Y79-Z79</f>
        <v>-8</v>
      </c>
      <c r="AB79" s="21">
        <f>+V79*3+W79*1+X79*0</f>
        <v>7</v>
      </c>
      <c r="AC79" s="16"/>
      <c r="AD79" s="17"/>
      <c r="AE79" s="15"/>
    </row>
    <row r="80" spans="1:31" x14ac:dyDescent="0.3">
      <c r="A80" s="16"/>
      <c r="B80" s="18"/>
      <c r="C80" s="17"/>
      <c r="D80" s="18"/>
      <c r="E80" s="16"/>
      <c r="F80" s="16"/>
      <c r="G80" s="16"/>
      <c r="H80" s="16"/>
      <c r="I80" s="16"/>
      <c r="J80" s="16"/>
      <c r="K80" s="16"/>
      <c r="L80" s="16"/>
      <c r="M80" s="16"/>
      <c r="N80" s="16"/>
      <c r="O80" s="16"/>
      <c r="P80" s="16"/>
      <c r="Q80" s="16"/>
      <c r="R80" s="16"/>
      <c r="S80" s="17">
        <v>3</v>
      </c>
      <c r="T80" s="16" t="s">
        <v>51</v>
      </c>
      <c r="U80" s="17">
        <v>6</v>
      </c>
      <c r="V80" s="16">
        <v>1</v>
      </c>
      <c r="W80" s="17">
        <v>0</v>
      </c>
      <c r="X80" s="17">
        <v>5</v>
      </c>
      <c r="Y80" s="17">
        <v>4</v>
      </c>
      <c r="Z80" s="17">
        <v>12</v>
      </c>
      <c r="AA80" s="17">
        <f>+Y80-Z80</f>
        <v>-8</v>
      </c>
      <c r="AB80" s="21">
        <f>+V80*3+W80*1+X80*0</f>
        <v>3</v>
      </c>
      <c r="AC80" s="16"/>
      <c r="AD80" s="17"/>
      <c r="AE80" s="15"/>
    </row>
    <row r="81" spans="1:39" x14ac:dyDescent="0.3">
      <c r="A81" s="16"/>
      <c r="B81" s="18"/>
      <c r="C81" s="17"/>
      <c r="D81" s="18"/>
      <c r="E81" s="16"/>
      <c r="F81" s="16"/>
      <c r="G81" s="16"/>
      <c r="H81" s="16"/>
      <c r="I81" s="16"/>
      <c r="J81" s="16"/>
      <c r="K81" s="16"/>
      <c r="L81" s="16"/>
      <c r="M81" s="16"/>
      <c r="N81" s="16"/>
      <c r="O81" s="16"/>
      <c r="P81" s="16"/>
      <c r="Q81" s="16"/>
      <c r="R81" s="16"/>
      <c r="S81" s="17"/>
      <c r="T81" s="16"/>
      <c r="U81" s="16"/>
      <c r="V81" s="16"/>
      <c r="W81" s="16"/>
      <c r="X81" s="16"/>
      <c r="Y81" s="16"/>
      <c r="Z81" s="16"/>
      <c r="AA81" s="16"/>
      <c r="AB81" s="16"/>
      <c r="AC81" s="16"/>
      <c r="AD81" s="17"/>
      <c r="AE81" s="15"/>
    </row>
    <row r="82" spans="1:39" x14ac:dyDescent="0.3">
      <c r="A82" s="16"/>
      <c r="B82" s="18"/>
      <c r="C82" s="17"/>
      <c r="D82" s="18" t="s">
        <v>237</v>
      </c>
      <c r="E82" s="16"/>
      <c r="F82" s="16"/>
      <c r="G82" s="16"/>
      <c r="H82" s="16"/>
      <c r="I82" s="16"/>
      <c r="J82" s="16"/>
      <c r="K82" s="16"/>
      <c r="L82" s="16"/>
      <c r="M82" s="16"/>
      <c r="N82" s="16"/>
      <c r="O82" s="16"/>
      <c r="P82" s="16"/>
      <c r="Q82" s="16"/>
      <c r="R82" s="16"/>
      <c r="S82" s="16"/>
      <c r="T82" s="68"/>
      <c r="U82" s="68"/>
      <c r="V82" s="68"/>
      <c r="W82" s="68"/>
      <c r="X82" s="68"/>
      <c r="Y82" s="68"/>
      <c r="Z82" s="68"/>
      <c r="AA82" s="68"/>
      <c r="AB82" s="68"/>
      <c r="AC82" s="68"/>
      <c r="AD82" s="18"/>
      <c r="AE82" s="17"/>
      <c r="AF82" s="18" t="s">
        <v>237</v>
      </c>
      <c r="AG82" s="16"/>
      <c r="AH82" s="16"/>
      <c r="AI82" s="16"/>
      <c r="AJ82" s="16"/>
      <c r="AK82" s="16"/>
      <c r="AL82" s="68"/>
      <c r="AM82" s="68"/>
    </row>
    <row r="83" spans="1:39" x14ac:dyDescent="0.3">
      <c r="A83" s="16"/>
      <c r="B83" s="16"/>
      <c r="C83" s="17"/>
      <c r="D83" s="16"/>
      <c r="E83" s="16"/>
      <c r="F83" s="16"/>
      <c r="G83" s="16"/>
      <c r="H83" s="16"/>
      <c r="I83" s="16"/>
      <c r="J83" s="16"/>
      <c r="K83" s="16"/>
      <c r="L83" s="16"/>
      <c r="M83" s="16"/>
      <c r="N83" s="16"/>
      <c r="O83" s="16"/>
      <c r="P83" s="16"/>
      <c r="Q83" s="16"/>
      <c r="R83" s="16"/>
      <c r="S83" s="16"/>
      <c r="T83" s="68"/>
      <c r="U83" s="68"/>
      <c r="V83" s="68"/>
      <c r="W83" s="68"/>
      <c r="X83" s="68"/>
      <c r="Y83" s="68"/>
      <c r="Z83" s="68"/>
      <c r="AA83" s="68"/>
      <c r="AB83" s="68"/>
      <c r="AC83" s="68"/>
      <c r="AD83" s="16"/>
      <c r="AE83" s="17"/>
      <c r="AF83" s="16"/>
      <c r="AG83" s="16"/>
      <c r="AH83" s="16"/>
      <c r="AI83" s="16"/>
      <c r="AJ83" s="68"/>
      <c r="AK83" s="16"/>
      <c r="AL83" s="68"/>
      <c r="AM83" s="68"/>
    </row>
    <row r="84" spans="1:39" x14ac:dyDescent="0.3">
      <c r="A84" s="16"/>
      <c r="B84" s="20"/>
      <c r="C84" s="20"/>
      <c r="D84" s="20" t="s">
        <v>252</v>
      </c>
      <c r="E84" s="20"/>
      <c r="F84" s="20"/>
      <c r="G84" s="20"/>
      <c r="H84" s="20"/>
      <c r="I84" s="20"/>
      <c r="J84" s="21"/>
      <c r="K84" s="16"/>
      <c r="L84" s="20"/>
      <c r="M84" s="20" t="s">
        <v>260</v>
      </c>
      <c r="N84" s="20"/>
      <c r="O84" s="20"/>
      <c r="P84" s="20"/>
      <c r="Q84" s="20"/>
      <c r="R84" s="16"/>
      <c r="S84" s="154" t="s">
        <v>259</v>
      </c>
      <c r="T84" s="154"/>
      <c r="U84" s="154"/>
      <c r="V84" s="154"/>
      <c r="W84" s="154"/>
      <c r="X84" s="154"/>
      <c r="Y84" s="154"/>
      <c r="Z84" s="154"/>
      <c r="AA84" s="154"/>
      <c r="AB84" s="154"/>
      <c r="AC84" s="16"/>
      <c r="AD84" s="20"/>
      <c r="AE84" s="20"/>
      <c r="AF84" s="20" t="s">
        <v>252</v>
      </c>
      <c r="AG84" s="20"/>
      <c r="AH84" s="20"/>
      <c r="AI84" s="21"/>
      <c r="AJ84" s="16"/>
      <c r="AK84" s="21"/>
      <c r="AL84" s="16"/>
      <c r="AM84" s="16"/>
    </row>
    <row r="85" spans="1:39" x14ac:dyDescent="0.3">
      <c r="A85" s="16"/>
      <c r="B85" s="23" t="s">
        <v>14</v>
      </c>
      <c r="C85" s="22" t="s">
        <v>15</v>
      </c>
      <c r="D85" s="23" t="s">
        <v>78</v>
      </c>
      <c r="E85" s="22" t="s">
        <v>1</v>
      </c>
      <c r="F85" s="22" t="s">
        <v>7</v>
      </c>
      <c r="G85" s="22" t="s">
        <v>64</v>
      </c>
      <c r="H85" s="22" t="s">
        <v>65</v>
      </c>
      <c r="I85" s="22" t="s">
        <v>77</v>
      </c>
      <c r="J85" s="17"/>
      <c r="K85" s="16"/>
      <c r="L85" s="82" t="s">
        <v>233</v>
      </c>
      <c r="M85" s="82" t="s">
        <v>231</v>
      </c>
      <c r="N85" s="82"/>
      <c r="O85" s="82" t="s">
        <v>234</v>
      </c>
      <c r="P85" s="82"/>
      <c r="Q85" s="82" t="s">
        <v>232</v>
      </c>
      <c r="R85" s="16"/>
      <c r="S85" s="17"/>
      <c r="T85" s="16"/>
      <c r="U85" s="17" t="s">
        <v>0</v>
      </c>
      <c r="V85" s="17" t="s">
        <v>1</v>
      </c>
      <c r="W85" s="17" t="s">
        <v>2</v>
      </c>
      <c r="X85" s="17" t="s">
        <v>3</v>
      </c>
      <c r="Y85" s="17" t="s">
        <v>4</v>
      </c>
      <c r="Z85" s="17" t="s">
        <v>5</v>
      </c>
      <c r="AA85" s="17" t="s">
        <v>52</v>
      </c>
      <c r="AB85" s="21" t="s">
        <v>53</v>
      </c>
      <c r="AC85" s="16"/>
      <c r="AD85" s="23" t="s">
        <v>14</v>
      </c>
      <c r="AE85" s="22" t="s">
        <v>15</v>
      </c>
      <c r="AF85" s="23" t="s">
        <v>78</v>
      </c>
      <c r="AG85" s="22" t="s">
        <v>1</v>
      </c>
      <c r="AH85" s="22" t="s">
        <v>7</v>
      </c>
      <c r="AI85" s="17"/>
      <c r="AJ85" s="16"/>
      <c r="AK85" s="17"/>
      <c r="AL85" s="16"/>
      <c r="AM85" s="16"/>
    </row>
    <row r="86" spans="1:39" x14ac:dyDescent="0.3">
      <c r="A86" s="16"/>
      <c r="B86" s="36">
        <v>12</v>
      </c>
      <c r="C86" s="55">
        <v>8</v>
      </c>
      <c r="D86" s="56" t="s">
        <v>209</v>
      </c>
      <c r="E86" s="57">
        <v>1</v>
      </c>
      <c r="F86" s="57">
        <v>1</v>
      </c>
      <c r="G86" s="57">
        <v>0</v>
      </c>
      <c r="H86" s="57">
        <v>0</v>
      </c>
      <c r="I86" s="44" t="s">
        <v>273</v>
      </c>
      <c r="J86" s="17"/>
      <c r="K86" s="16"/>
      <c r="L86" s="19">
        <v>1</v>
      </c>
      <c r="M86" s="17" t="s">
        <v>273</v>
      </c>
      <c r="N86" s="83">
        <v>0</v>
      </c>
      <c r="O86" s="84" t="s">
        <v>6</v>
      </c>
      <c r="P86" s="83">
        <v>2</v>
      </c>
      <c r="Q86" s="17" t="s">
        <v>275</v>
      </c>
      <c r="R86" s="16"/>
      <c r="S86" s="17">
        <v>1</v>
      </c>
      <c r="T86" s="16" t="s">
        <v>273</v>
      </c>
      <c r="U86" s="17">
        <v>6</v>
      </c>
      <c r="V86" s="16">
        <v>3</v>
      </c>
      <c r="W86" s="17">
        <v>1</v>
      </c>
      <c r="X86" s="17">
        <v>2</v>
      </c>
      <c r="Y86" s="17">
        <v>13</v>
      </c>
      <c r="Z86" s="17">
        <v>10</v>
      </c>
      <c r="AA86" s="17">
        <f>+Y86-Z86</f>
        <v>3</v>
      </c>
      <c r="AB86" s="21">
        <f>+V86*3+W86*1+X86*0</f>
        <v>10</v>
      </c>
      <c r="AC86" s="16"/>
      <c r="AD86" s="36">
        <v>12</v>
      </c>
      <c r="AE86" s="37">
        <v>8</v>
      </c>
      <c r="AF86" s="52" t="s">
        <v>276</v>
      </c>
      <c r="AG86" s="54">
        <v>1</v>
      </c>
      <c r="AH86" s="54">
        <v>1</v>
      </c>
      <c r="AI86" s="17"/>
      <c r="AJ86" s="16"/>
      <c r="AK86" s="17"/>
      <c r="AL86" s="16"/>
      <c r="AM86" s="16"/>
    </row>
    <row r="87" spans="1:39" x14ac:dyDescent="0.3">
      <c r="A87" s="16"/>
      <c r="B87" s="36">
        <v>14</v>
      </c>
      <c r="C87" s="55">
        <v>1</v>
      </c>
      <c r="D87" s="43" t="s">
        <v>180</v>
      </c>
      <c r="E87" s="57">
        <v>1</v>
      </c>
      <c r="F87" s="57">
        <v>2</v>
      </c>
      <c r="G87" s="57">
        <v>0</v>
      </c>
      <c r="H87" s="57">
        <v>0</v>
      </c>
      <c r="I87" s="44" t="s">
        <v>273</v>
      </c>
      <c r="J87" s="17"/>
      <c r="K87" s="16"/>
      <c r="L87" s="85">
        <v>2</v>
      </c>
      <c r="M87" s="85" t="s">
        <v>274</v>
      </c>
      <c r="N87" s="87">
        <v>0</v>
      </c>
      <c r="O87" s="88" t="s">
        <v>6</v>
      </c>
      <c r="P87" s="87">
        <v>0</v>
      </c>
      <c r="Q87" s="85" t="s">
        <v>275</v>
      </c>
      <c r="R87" s="16"/>
      <c r="S87" s="17">
        <v>2</v>
      </c>
      <c r="T87" s="16" t="s">
        <v>274</v>
      </c>
      <c r="U87" s="17">
        <v>6</v>
      </c>
      <c r="V87" s="16">
        <v>2</v>
      </c>
      <c r="W87" s="17">
        <v>3</v>
      </c>
      <c r="X87" s="17">
        <v>1</v>
      </c>
      <c r="Y87" s="17">
        <v>10</v>
      </c>
      <c r="Z87" s="17">
        <v>8</v>
      </c>
      <c r="AA87" s="17">
        <f>+Y87-Z87</f>
        <v>2</v>
      </c>
      <c r="AB87" s="21">
        <f>+V87*3+W87*1+X87*0</f>
        <v>9</v>
      </c>
      <c r="AC87" s="16"/>
      <c r="AD87" s="36">
        <v>14</v>
      </c>
      <c r="AE87" s="37">
        <v>1</v>
      </c>
      <c r="AF87" s="53" t="s">
        <v>277</v>
      </c>
      <c r="AG87" s="54">
        <v>1</v>
      </c>
      <c r="AH87" s="54">
        <v>2</v>
      </c>
      <c r="AI87" s="17"/>
      <c r="AJ87" s="16"/>
      <c r="AK87" s="17"/>
      <c r="AL87" s="16"/>
      <c r="AM87" s="16"/>
    </row>
    <row r="88" spans="1:39" x14ac:dyDescent="0.3">
      <c r="A88" s="16"/>
      <c r="B88" s="36">
        <v>25</v>
      </c>
      <c r="C88" s="55">
        <v>14</v>
      </c>
      <c r="D88" s="56" t="s">
        <v>199</v>
      </c>
      <c r="E88" s="57">
        <v>2</v>
      </c>
      <c r="F88" s="57">
        <v>0</v>
      </c>
      <c r="G88" s="57">
        <v>0</v>
      </c>
      <c r="H88" s="57">
        <v>0</v>
      </c>
      <c r="I88" s="44" t="s">
        <v>273</v>
      </c>
      <c r="J88" s="17"/>
      <c r="K88" s="16"/>
      <c r="L88" s="19">
        <v>3</v>
      </c>
      <c r="M88" s="17" t="s">
        <v>274</v>
      </c>
      <c r="N88" s="83">
        <v>2</v>
      </c>
      <c r="O88" s="84" t="s">
        <v>6</v>
      </c>
      <c r="P88" s="83">
        <v>2</v>
      </c>
      <c r="Q88" s="17" t="s">
        <v>273</v>
      </c>
      <c r="R88" s="16"/>
      <c r="S88" s="17">
        <v>3</v>
      </c>
      <c r="T88" s="16" t="s">
        <v>275</v>
      </c>
      <c r="U88" s="17">
        <v>6</v>
      </c>
      <c r="V88" s="16">
        <v>1</v>
      </c>
      <c r="W88" s="17">
        <v>2</v>
      </c>
      <c r="X88" s="17">
        <v>3</v>
      </c>
      <c r="Y88" s="17">
        <v>7</v>
      </c>
      <c r="Z88" s="17">
        <v>12</v>
      </c>
      <c r="AA88" s="17">
        <f>+Y88-Z88</f>
        <v>-5</v>
      </c>
      <c r="AB88" s="21">
        <f>+V88*3+W88*1+X88*0</f>
        <v>5</v>
      </c>
      <c r="AC88" s="16"/>
      <c r="AD88" s="36">
        <v>25</v>
      </c>
      <c r="AE88" s="37">
        <v>14</v>
      </c>
      <c r="AF88" s="52" t="s">
        <v>278</v>
      </c>
      <c r="AG88" s="54">
        <v>2</v>
      </c>
      <c r="AH88" s="54">
        <v>0</v>
      </c>
      <c r="AI88" s="17"/>
      <c r="AJ88" s="16"/>
      <c r="AK88" s="17"/>
      <c r="AL88" s="16"/>
      <c r="AM88" s="16"/>
    </row>
    <row r="89" spans="1:39" x14ac:dyDescent="0.3">
      <c r="A89" s="16"/>
      <c r="B89" s="36">
        <v>28</v>
      </c>
      <c r="C89" s="55">
        <v>6</v>
      </c>
      <c r="D89" s="56" t="s">
        <v>258</v>
      </c>
      <c r="E89" s="57">
        <v>1</v>
      </c>
      <c r="F89" s="57">
        <v>1</v>
      </c>
      <c r="G89" s="57">
        <v>0</v>
      </c>
      <c r="H89" s="57">
        <v>0</v>
      </c>
      <c r="I89" s="44" t="s">
        <v>273</v>
      </c>
      <c r="J89" s="16"/>
      <c r="K89" s="16"/>
      <c r="L89" s="85">
        <v>4</v>
      </c>
      <c r="M89" s="85" t="s">
        <v>273</v>
      </c>
      <c r="N89" s="87">
        <v>4</v>
      </c>
      <c r="O89" s="88" t="s">
        <v>6</v>
      </c>
      <c r="P89" s="87">
        <v>1</v>
      </c>
      <c r="Q89" s="85" t="s">
        <v>275</v>
      </c>
      <c r="R89" s="16"/>
      <c r="S89" s="16"/>
      <c r="T89" s="16"/>
      <c r="U89" s="16"/>
      <c r="V89" s="16"/>
      <c r="W89" s="16"/>
      <c r="X89" s="16"/>
      <c r="Y89" s="16"/>
      <c r="Z89" s="16"/>
      <c r="AA89" s="16"/>
      <c r="AB89" s="16"/>
      <c r="AC89" s="16"/>
      <c r="AD89" s="36">
        <v>28</v>
      </c>
      <c r="AE89" s="37">
        <v>6</v>
      </c>
      <c r="AF89" s="52" t="s">
        <v>279</v>
      </c>
      <c r="AG89" s="54">
        <v>1</v>
      </c>
      <c r="AH89" s="54">
        <v>1</v>
      </c>
      <c r="AI89" s="16"/>
      <c r="AJ89" s="16"/>
      <c r="AK89" s="16"/>
      <c r="AL89" s="16"/>
      <c r="AM89" s="16"/>
    </row>
    <row r="90" spans="1:39" x14ac:dyDescent="0.3">
      <c r="A90" s="16"/>
      <c r="B90" s="36">
        <v>31</v>
      </c>
      <c r="C90" s="55">
        <v>15</v>
      </c>
      <c r="D90" s="62" t="s">
        <v>270</v>
      </c>
      <c r="E90" s="57">
        <v>5</v>
      </c>
      <c r="F90" s="57">
        <v>1</v>
      </c>
      <c r="G90" s="57">
        <v>0</v>
      </c>
      <c r="H90" s="57">
        <v>0</v>
      </c>
      <c r="I90" s="44" t="s">
        <v>273</v>
      </c>
      <c r="J90" s="16"/>
      <c r="K90" s="16"/>
      <c r="L90" s="19">
        <v>5</v>
      </c>
      <c r="M90" s="17" t="s">
        <v>274</v>
      </c>
      <c r="N90" s="83">
        <v>1</v>
      </c>
      <c r="O90" s="84" t="s">
        <v>6</v>
      </c>
      <c r="P90" s="83">
        <v>0</v>
      </c>
      <c r="Q90" s="17" t="s">
        <v>275</v>
      </c>
      <c r="R90" s="16"/>
      <c r="S90" s="16"/>
      <c r="T90" s="16"/>
      <c r="U90" s="16"/>
      <c r="V90" s="16"/>
      <c r="W90" s="16"/>
      <c r="X90" s="16"/>
      <c r="Y90" s="16"/>
      <c r="Z90" s="16"/>
      <c r="AA90" s="16"/>
      <c r="AB90" s="16"/>
      <c r="AC90" s="16"/>
      <c r="AD90" s="36">
        <v>31</v>
      </c>
      <c r="AE90" s="37">
        <v>15</v>
      </c>
      <c r="AF90" s="63" t="s">
        <v>280</v>
      </c>
      <c r="AG90" s="54">
        <v>5</v>
      </c>
      <c r="AH90" s="54">
        <v>1</v>
      </c>
      <c r="AI90" s="16"/>
      <c r="AJ90" s="16"/>
      <c r="AK90" s="16"/>
      <c r="AL90" s="16"/>
      <c r="AM90" s="16"/>
    </row>
    <row r="91" spans="1:39" x14ac:dyDescent="0.3">
      <c r="A91" s="16"/>
      <c r="B91" s="36">
        <v>83</v>
      </c>
      <c r="C91" s="55">
        <v>2</v>
      </c>
      <c r="D91" s="42" t="s">
        <v>228</v>
      </c>
      <c r="E91" s="57">
        <v>2</v>
      </c>
      <c r="F91" s="57">
        <v>2</v>
      </c>
      <c r="G91" s="57">
        <v>0</v>
      </c>
      <c r="H91" s="57">
        <v>0</v>
      </c>
      <c r="I91" s="44" t="s">
        <v>273</v>
      </c>
      <c r="J91" s="16"/>
      <c r="K91" s="16"/>
      <c r="L91" s="85">
        <v>6</v>
      </c>
      <c r="M91" s="85" t="s">
        <v>273</v>
      </c>
      <c r="N91" s="87">
        <v>3</v>
      </c>
      <c r="O91" s="88" t="s">
        <v>6</v>
      </c>
      <c r="P91" s="87">
        <v>2</v>
      </c>
      <c r="Q91" s="85" t="s">
        <v>274</v>
      </c>
      <c r="R91" s="16"/>
      <c r="S91" s="16"/>
      <c r="T91" s="16"/>
      <c r="U91" s="16"/>
      <c r="V91" s="16"/>
      <c r="W91" s="16"/>
      <c r="X91" s="16"/>
      <c r="Y91" s="16"/>
      <c r="Z91" s="16"/>
      <c r="AA91" s="16"/>
      <c r="AB91" s="16"/>
      <c r="AC91" s="16"/>
      <c r="AD91" s="36">
        <v>83</v>
      </c>
      <c r="AE91" s="37">
        <v>2</v>
      </c>
      <c r="AF91" s="51" t="s">
        <v>228</v>
      </c>
      <c r="AG91" s="54">
        <v>2</v>
      </c>
      <c r="AH91" s="54">
        <v>2</v>
      </c>
      <c r="AI91" s="16"/>
      <c r="AJ91" s="16"/>
      <c r="AK91" s="16"/>
      <c r="AL91" s="16"/>
      <c r="AM91" s="16"/>
    </row>
    <row r="92" spans="1:39" x14ac:dyDescent="0.3">
      <c r="A92" s="16"/>
      <c r="B92" s="36">
        <v>86</v>
      </c>
      <c r="C92" s="55">
        <v>5</v>
      </c>
      <c r="D92" s="42" t="s">
        <v>254</v>
      </c>
      <c r="E92" s="57">
        <v>0</v>
      </c>
      <c r="F92" s="57">
        <v>0</v>
      </c>
      <c r="G92" s="57">
        <v>0</v>
      </c>
      <c r="H92" s="57">
        <v>0</v>
      </c>
      <c r="I92" s="44" t="s">
        <v>273</v>
      </c>
      <c r="J92" s="16"/>
      <c r="K92" s="16"/>
      <c r="L92" s="19">
        <v>7</v>
      </c>
      <c r="M92" s="17" t="s">
        <v>273</v>
      </c>
      <c r="N92" s="83">
        <v>4</v>
      </c>
      <c r="O92" s="84" t="s">
        <v>6</v>
      </c>
      <c r="P92" s="83">
        <v>1</v>
      </c>
      <c r="Q92" s="17" t="s">
        <v>275</v>
      </c>
      <c r="R92" s="16"/>
      <c r="S92" s="16"/>
      <c r="T92" s="16"/>
      <c r="U92" s="16"/>
      <c r="V92" s="16"/>
      <c r="W92" s="16"/>
      <c r="X92" s="16"/>
      <c r="Y92" s="16"/>
      <c r="Z92" s="16"/>
      <c r="AA92" s="16"/>
      <c r="AB92" s="16"/>
      <c r="AC92" s="16"/>
      <c r="AD92" s="36">
        <v>86</v>
      </c>
      <c r="AE92" s="37">
        <v>5</v>
      </c>
      <c r="AF92" s="51" t="s">
        <v>230</v>
      </c>
      <c r="AG92" s="54">
        <v>0</v>
      </c>
      <c r="AH92" s="54">
        <v>0</v>
      </c>
      <c r="AI92" s="16"/>
      <c r="AJ92" s="16"/>
      <c r="AK92" s="16"/>
      <c r="AL92" s="16"/>
      <c r="AM92" s="16"/>
    </row>
    <row r="93" spans="1:39" x14ac:dyDescent="0.3">
      <c r="A93" s="16"/>
      <c r="B93" s="36">
        <v>18</v>
      </c>
      <c r="C93" s="58">
        <v>16</v>
      </c>
      <c r="D93" s="59" t="s">
        <v>206</v>
      </c>
      <c r="E93" s="60">
        <v>0</v>
      </c>
      <c r="F93" s="60">
        <v>1</v>
      </c>
      <c r="G93" s="60">
        <v>0</v>
      </c>
      <c r="H93" s="60">
        <v>0</v>
      </c>
      <c r="I93" s="50" t="s">
        <v>275</v>
      </c>
      <c r="J93" s="16"/>
      <c r="K93" s="16"/>
      <c r="L93" s="85">
        <v>8</v>
      </c>
      <c r="M93" s="85" t="s">
        <v>274</v>
      </c>
      <c r="N93" s="87">
        <v>3</v>
      </c>
      <c r="O93" s="88" t="s">
        <v>6</v>
      </c>
      <c r="P93" s="87">
        <v>3</v>
      </c>
      <c r="Q93" s="85" t="s">
        <v>275</v>
      </c>
      <c r="R93" s="16"/>
      <c r="S93" s="16"/>
      <c r="T93" s="16"/>
      <c r="U93" s="16"/>
      <c r="V93" s="16"/>
      <c r="W93" s="16"/>
      <c r="X93" s="16"/>
      <c r="Y93" s="16"/>
      <c r="Z93" s="16"/>
      <c r="AA93" s="16"/>
      <c r="AB93" s="16"/>
      <c r="AC93" s="16"/>
      <c r="AD93" s="36">
        <v>18</v>
      </c>
      <c r="AE93" s="69">
        <v>16</v>
      </c>
      <c r="AF93" s="70" t="s">
        <v>281</v>
      </c>
      <c r="AG93" s="71">
        <v>0</v>
      </c>
      <c r="AH93" s="71">
        <v>1</v>
      </c>
      <c r="AI93" s="16"/>
      <c r="AJ93" s="16"/>
      <c r="AK93" s="16"/>
      <c r="AL93" s="16"/>
      <c r="AM93" s="16"/>
    </row>
    <row r="94" spans="1:39" x14ac:dyDescent="0.3">
      <c r="A94" s="16"/>
      <c r="B94" s="36">
        <v>21</v>
      </c>
      <c r="C94" s="58">
        <v>17</v>
      </c>
      <c r="D94" s="59" t="s">
        <v>192</v>
      </c>
      <c r="E94" s="60">
        <v>2</v>
      </c>
      <c r="F94" s="60">
        <v>1</v>
      </c>
      <c r="G94" s="60">
        <v>0</v>
      </c>
      <c r="H94" s="60">
        <v>0</v>
      </c>
      <c r="I94" s="50" t="s">
        <v>275</v>
      </c>
      <c r="J94" s="16"/>
      <c r="K94" s="16"/>
      <c r="L94" s="19">
        <v>9</v>
      </c>
      <c r="M94" s="17" t="s">
        <v>274</v>
      </c>
      <c r="N94" s="83">
        <v>2</v>
      </c>
      <c r="O94" s="84" t="s">
        <v>6</v>
      </c>
      <c r="P94" s="83">
        <v>0</v>
      </c>
      <c r="Q94" s="17" t="s">
        <v>273</v>
      </c>
      <c r="R94" s="16"/>
      <c r="S94" s="16"/>
      <c r="T94" s="16"/>
      <c r="U94" s="16"/>
      <c r="V94" s="16"/>
      <c r="W94" s="16"/>
      <c r="X94" s="16"/>
      <c r="Y94" s="16"/>
      <c r="Z94" s="16"/>
      <c r="AA94" s="16"/>
      <c r="AB94" s="16"/>
      <c r="AC94" s="16"/>
      <c r="AD94" s="36">
        <v>21</v>
      </c>
      <c r="AE94" s="69">
        <v>17</v>
      </c>
      <c r="AF94" s="70" t="s">
        <v>282</v>
      </c>
      <c r="AG94" s="71">
        <v>2</v>
      </c>
      <c r="AH94" s="71">
        <v>1</v>
      </c>
      <c r="AI94" s="16"/>
      <c r="AJ94" s="16"/>
      <c r="AK94" s="16"/>
      <c r="AL94" s="16"/>
      <c r="AM94" s="16"/>
    </row>
    <row r="95" spans="1:39" x14ac:dyDescent="0.3">
      <c r="A95" s="16"/>
      <c r="B95" s="36">
        <v>26</v>
      </c>
      <c r="C95" s="58">
        <v>12</v>
      </c>
      <c r="D95" s="59" t="s">
        <v>257</v>
      </c>
      <c r="E95" s="60">
        <v>1</v>
      </c>
      <c r="F95" s="60">
        <v>0</v>
      </c>
      <c r="G95" s="60">
        <v>0</v>
      </c>
      <c r="H95" s="60">
        <v>0</v>
      </c>
      <c r="I95" s="50" t="s">
        <v>275</v>
      </c>
      <c r="J95" s="16"/>
      <c r="K95" s="16"/>
      <c r="L95" s="16"/>
      <c r="M95" s="16"/>
      <c r="N95" s="16"/>
      <c r="O95" s="16"/>
      <c r="P95" s="16"/>
      <c r="Q95" s="16"/>
      <c r="R95" s="16"/>
      <c r="S95" s="16"/>
      <c r="T95" s="16"/>
      <c r="U95" s="16"/>
      <c r="V95" s="16"/>
      <c r="W95" s="16"/>
      <c r="X95" s="16"/>
      <c r="Y95" s="16"/>
      <c r="Z95" s="16"/>
      <c r="AA95" s="16"/>
      <c r="AB95" s="16"/>
      <c r="AC95" s="16"/>
      <c r="AD95" s="36">
        <v>26</v>
      </c>
      <c r="AE95" s="69">
        <v>12</v>
      </c>
      <c r="AF95" s="70" t="s">
        <v>283</v>
      </c>
      <c r="AG95" s="71">
        <v>1</v>
      </c>
      <c r="AH95" s="71">
        <v>0</v>
      </c>
      <c r="AI95" s="16"/>
      <c r="AJ95" s="16"/>
      <c r="AK95" s="16"/>
      <c r="AL95" s="16"/>
      <c r="AM95" s="16"/>
    </row>
    <row r="96" spans="1:39" x14ac:dyDescent="0.3">
      <c r="A96" s="16"/>
      <c r="B96" s="36">
        <v>27</v>
      </c>
      <c r="C96" s="58">
        <v>11</v>
      </c>
      <c r="D96" s="59" t="s">
        <v>208</v>
      </c>
      <c r="E96" s="60">
        <v>0</v>
      </c>
      <c r="F96" s="60">
        <v>1</v>
      </c>
      <c r="G96" s="60">
        <v>0</v>
      </c>
      <c r="H96" s="60">
        <v>0</v>
      </c>
      <c r="I96" s="50" t="s">
        <v>275</v>
      </c>
      <c r="J96" s="16"/>
      <c r="K96" s="16"/>
      <c r="L96" s="16"/>
      <c r="M96" s="16"/>
      <c r="N96" s="16"/>
      <c r="O96" s="16"/>
      <c r="P96" s="16"/>
      <c r="Q96" s="16"/>
      <c r="R96" s="16"/>
      <c r="S96" s="16"/>
      <c r="T96" s="16"/>
      <c r="U96" s="16"/>
      <c r="V96" s="16"/>
      <c r="W96" s="16"/>
      <c r="X96" s="16"/>
      <c r="Y96" s="16"/>
      <c r="Z96" s="16"/>
      <c r="AA96" s="16"/>
      <c r="AB96" s="16"/>
      <c r="AC96" s="16"/>
      <c r="AD96" s="36">
        <v>27</v>
      </c>
      <c r="AE96" s="69">
        <v>11</v>
      </c>
      <c r="AF96" s="70" t="s">
        <v>284</v>
      </c>
      <c r="AG96" s="71">
        <v>0</v>
      </c>
      <c r="AH96" s="71">
        <v>1</v>
      </c>
      <c r="AI96" s="16"/>
      <c r="AJ96" s="16"/>
      <c r="AK96" s="16"/>
      <c r="AL96" s="16"/>
      <c r="AM96" s="16"/>
    </row>
    <row r="97" spans="1:39" x14ac:dyDescent="0.3">
      <c r="A97" s="16"/>
      <c r="B97" s="36">
        <v>29</v>
      </c>
      <c r="C97" s="58">
        <v>9</v>
      </c>
      <c r="D97" s="59" t="s">
        <v>189</v>
      </c>
      <c r="E97" s="60">
        <v>3</v>
      </c>
      <c r="F97" s="60">
        <v>0</v>
      </c>
      <c r="G97" s="60">
        <v>0</v>
      </c>
      <c r="H97" s="60">
        <v>0</v>
      </c>
      <c r="I97" s="50" t="s">
        <v>275</v>
      </c>
      <c r="J97" s="16"/>
      <c r="K97" s="16"/>
      <c r="L97" s="16"/>
      <c r="M97" s="16"/>
      <c r="N97" s="16"/>
      <c r="O97" s="16"/>
      <c r="P97" s="16"/>
      <c r="Q97" s="16"/>
      <c r="R97" s="16"/>
      <c r="S97" s="16"/>
      <c r="T97" s="16"/>
      <c r="U97" s="16"/>
      <c r="V97" s="16"/>
      <c r="W97" s="16"/>
      <c r="X97" s="16"/>
      <c r="Y97" s="16"/>
      <c r="Z97" s="16"/>
      <c r="AA97" s="16"/>
      <c r="AB97" s="16"/>
      <c r="AC97" s="16"/>
      <c r="AD97" s="36">
        <v>29</v>
      </c>
      <c r="AE97" s="69">
        <v>9</v>
      </c>
      <c r="AF97" s="70" t="s">
        <v>285</v>
      </c>
      <c r="AG97" s="71">
        <v>3</v>
      </c>
      <c r="AH97" s="71">
        <v>0</v>
      </c>
      <c r="AI97" s="16"/>
      <c r="AJ97" s="16"/>
      <c r="AK97" s="16"/>
      <c r="AL97" s="16"/>
      <c r="AM97" s="16"/>
    </row>
    <row r="98" spans="1:39" x14ac:dyDescent="0.3">
      <c r="A98" s="16"/>
      <c r="B98" s="36">
        <v>34</v>
      </c>
      <c r="C98" s="58">
        <v>7</v>
      </c>
      <c r="D98" s="59" t="s">
        <v>182</v>
      </c>
      <c r="E98" s="60">
        <v>0</v>
      </c>
      <c r="F98" s="60">
        <v>0</v>
      </c>
      <c r="G98" s="60">
        <v>0</v>
      </c>
      <c r="H98" s="60">
        <v>0</v>
      </c>
      <c r="I98" s="50" t="s">
        <v>275</v>
      </c>
      <c r="J98" s="16"/>
      <c r="K98" s="16"/>
      <c r="L98" s="16"/>
      <c r="M98" s="16"/>
      <c r="N98" s="16"/>
      <c r="O98" s="16"/>
      <c r="P98" s="16"/>
      <c r="Q98" s="16"/>
      <c r="R98" s="16"/>
      <c r="S98" s="16"/>
      <c r="T98" s="16"/>
      <c r="U98" s="16"/>
      <c r="V98" s="16"/>
      <c r="W98" s="16"/>
      <c r="X98" s="16"/>
      <c r="Y98" s="16"/>
      <c r="Z98" s="16"/>
      <c r="AA98" s="16"/>
      <c r="AB98" s="16"/>
      <c r="AC98" s="16"/>
      <c r="AD98" s="36">
        <v>34</v>
      </c>
      <c r="AE98" s="69">
        <v>7</v>
      </c>
      <c r="AF98" s="70" t="s">
        <v>286</v>
      </c>
      <c r="AG98" s="71">
        <v>0</v>
      </c>
      <c r="AH98" s="71">
        <v>0</v>
      </c>
      <c r="AI98" s="16"/>
      <c r="AJ98" s="16"/>
      <c r="AK98" s="16"/>
      <c r="AL98" s="16"/>
      <c r="AM98" s="16"/>
    </row>
    <row r="99" spans="1:39" x14ac:dyDescent="0.3">
      <c r="A99" s="16"/>
      <c r="B99" s="36">
        <v>69</v>
      </c>
      <c r="C99" s="58">
        <v>4</v>
      </c>
      <c r="D99" s="61" t="s">
        <v>56</v>
      </c>
      <c r="E99" s="60">
        <v>1</v>
      </c>
      <c r="F99" s="60">
        <v>1</v>
      </c>
      <c r="G99" s="60">
        <v>0</v>
      </c>
      <c r="H99" s="60">
        <v>0</v>
      </c>
      <c r="I99" s="50" t="s">
        <v>275</v>
      </c>
      <c r="J99" s="16"/>
      <c r="K99" s="16"/>
      <c r="L99" s="16"/>
      <c r="M99" s="16"/>
      <c r="N99" s="16"/>
      <c r="O99" s="16"/>
      <c r="P99" s="16"/>
      <c r="Q99" s="16"/>
      <c r="R99" s="16"/>
      <c r="S99" s="16"/>
      <c r="T99" s="16"/>
      <c r="U99" s="16"/>
      <c r="V99" s="16"/>
      <c r="W99" s="16"/>
      <c r="X99" s="16"/>
      <c r="Y99" s="16"/>
      <c r="Z99" s="16"/>
      <c r="AA99" s="16"/>
      <c r="AB99" s="16"/>
      <c r="AC99" s="16"/>
      <c r="AD99" s="36">
        <v>69</v>
      </c>
      <c r="AE99" s="69">
        <v>4</v>
      </c>
      <c r="AF99" s="73" t="s">
        <v>56</v>
      </c>
      <c r="AG99" s="71">
        <v>1</v>
      </c>
      <c r="AH99" s="71">
        <v>1</v>
      </c>
      <c r="AI99" s="16"/>
      <c r="AJ99" s="16"/>
      <c r="AK99" s="16"/>
      <c r="AL99" s="16"/>
      <c r="AM99" s="16"/>
    </row>
    <row r="100" spans="1:39" x14ac:dyDescent="0.3">
      <c r="A100" s="16"/>
      <c r="B100" s="36">
        <v>7</v>
      </c>
      <c r="C100" s="66">
        <v>13</v>
      </c>
      <c r="D100" s="75" t="s">
        <v>213</v>
      </c>
      <c r="E100" s="67">
        <v>4</v>
      </c>
      <c r="F100" s="67">
        <v>1</v>
      </c>
      <c r="G100" s="67">
        <v>0</v>
      </c>
      <c r="H100" s="67">
        <v>0</v>
      </c>
      <c r="I100" s="76" t="s">
        <v>274</v>
      </c>
      <c r="J100" s="16"/>
      <c r="K100" s="16"/>
      <c r="L100" s="16"/>
      <c r="M100" s="16"/>
      <c r="N100" s="16"/>
      <c r="O100" s="16"/>
      <c r="P100" s="16"/>
      <c r="Q100" s="16"/>
      <c r="R100" s="16"/>
      <c r="S100" s="16"/>
      <c r="T100" s="16"/>
      <c r="U100" s="16"/>
      <c r="V100" s="16"/>
      <c r="W100" s="16"/>
      <c r="X100" s="16"/>
      <c r="Y100" s="16"/>
      <c r="Z100" s="16"/>
      <c r="AA100" s="16"/>
      <c r="AB100" s="16"/>
      <c r="AC100" s="16"/>
      <c r="AD100" s="36">
        <v>7</v>
      </c>
      <c r="AE100" s="37">
        <v>13</v>
      </c>
      <c r="AF100" s="52" t="s">
        <v>287</v>
      </c>
      <c r="AG100" s="54">
        <v>4</v>
      </c>
      <c r="AH100" s="54">
        <v>1</v>
      </c>
      <c r="AI100" s="16"/>
      <c r="AJ100" s="16"/>
      <c r="AK100" s="16"/>
      <c r="AL100" s="16"/>
      <c r="AM100" s="16"/>
    </row>
    <row r="101" spans="1:39" x14ac:dyDescent="0.3">
      <c r="A101" s="16"/>
      <c r="B101" s="36">
        <v>10</v>
      </c>
      <c r="C101" s="66">
        <v>10</v>
      </c>
      <c r="D101" s="75" t="s">
        <v>256</v>
      </c>
      <c r="E101" s="67">
        <v>3</v>
      </c>
      <c r="F101" s="67">
        <v>3</v>
      </c>
      <c r="G101" s="67">
        <v>0</v>
      </c>
      <c r="H101" s="67">
        <v>0</v>
      </c>
      <c r="I101" s="76" t="s">
        <v>274</v>
      </c>
      <c r="J101" s="16"/>
      <c r="K101" s="16"/>
      <c r="L101" s="16"/>
      <c r="M101" s="16"/>
      <c r="N101" s="16"/>
      <c r="O101" s="16"/>
      <c r="P101" s="16"/>
      <c r="Q101" s="16"/>
      <c r="R101" s="16"/>
      <c r="S101" s="16"/>
      <c r="T101" s="16"/>
      <c r="U101" s="16"/>
      <c r="V101" s="16"/>
      <c r="W101" s="16"/>
      <c r="X101" s="16"/>
      <c r="Y101" s="16"/>
      <c r="Z101" s="16"/>
      <c r="AA101" s="16"/>
      <c r="AB101" s="16"/>
      <c r="AC101" s="16"/>
      <c r="AD101" s="36">
        <v>10</v>
      </c>
      <c r="AE101" s="37">
        <v>10</v>
      </c>
      <c r="AF101" s="52" t="s">
        <v>184</v>
      </c>
      <c r="AG101" s="54">
        <v>3</v>
      </c>
      <c r="AH101" s="54">
        <v>3</v>
      </c>
      <c r="AI101" s="16"/>
      <c r="AJ101" s="16"/>
      <c r="AK101" s="16"/>
      <c r="AL101" s="16"/>
      <c r="AM101" s="16"/>
    </row>
    <row r="102" spans="1:39" x14ac:dyDescent="0.3">
      <c r="A102" s="16"/>
      <c r="B102" s="36">
        <v>15</v>
      </c>
      <c r="C102" s="66">
        <v>21</v>
      </c>
      <c r="D102" s="77" t="s">
        <v>35</v>
      </c>
      <c r="E102" s="67">
        <v>0</v>
      </c>
      <c r="F102" s="67">
        <v>0</v>
      </c>
      <c r="G102" s="67">
        <v>0</v>
      </c>
      <c r="H102" s="67">
        <v>0</v>
      </c>
      <c r="I102" s="76" t="s">
        <v>274</v>
      </c>
      <c r="J102" s="16"/>
      <c r="K102" s="16"/>
      <c r="L102" s="16"/>
      <c r="M102" s="16"/>
      <c r="N102" s="16"/>
      <c r="O102" s="16"/>
      <c r="P102" s="16"/>
      <c r="Q102" s="16"/>
      <c r="R102" s="16"/>
      <c r="S102" s="16"/>
      <c r="T102" s="16"/>
      <c r="U102" s="16"/>
      <c r="V102" s="16"/>
      <c r="W102" s="16"/>
      <c r="X102" s="16"/>
      <c r="Y102" s="16"/>
      <c r="Z102" s="16"/>
      <c r="AA102" s="16"/>
      <c r="AB102" s="16"/>
      <c r="AC102" s="16"/>
      <c r="AD102" s="36">
        <v>15</v>
      </c>
      <c r="AE102" s="37">
        <v>21</v>
      </c>
      <c r="AF102" s="74" t="s">
        <v>35</v>
      </c>
      <c r="AG102" s="54">
        <v>0</v>
      </c>
      <c r="AH102" s="54">
        <v>0</v>
      </c>
      <c r="AI102" s="16"/>
      <c r="AJ102" s="16"/>
      <c r="AK102" s="16"/>
      <c r="AL102" s="16"/>
      <c r="AM102" s="16"/>
    </row>
    <row r="103" spans="1:39" x14ac:dyDescent="0.3">
      <c r="A103" s="16"/>
      <c r="B103" s="36">
        <v>23</v>
      </c>
      <c r="C103" s="66">
        <v>19</v>
      </c>
      <c r="D103" s="75" t="s">
        <v>191</v>
      </c>
      <c r="E103" s="67">
        <v>0</v>
      </c>
      <c r="F103" s="67">
        <v>1</v>
      </c>
      <c r="G103" s="67">
        <v>0</v>
      </c>
      <c r="H103" s="67">
        <v>0</v>
      </c>
      <c r="I103" s="76" t="s">
        <v>274</v>
      </c>
      <c r="J103" s="16"/>
      <c r="K103" s="16"/>
      <c r="L103" s="16"/>
      <c r="M103" s="16"/>
      <c r="N103" s="16"/>
      <c r="O103" s="16"/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  <c r="AA103" s="16"/>
      <c r="AB103" s="16"/>
      <c r="AC103" s="16"/>
      <c r="AD103" s="36">
        <v>23</v>
      </c>
      <c r="AE103" s="37">
        <v>19</v>
      </c>
      <c r="AF103" s="52" t="s">
        <v>288</v>
      </c>
      <c r="AG103" s="54">
        <v>0</v>
      </c>
      <c r="AH103" s="54">
        <v>1</v>
      </c>
      <c r="AI103" s="16"/>
      <c r="AJ103" s="16"/>
      <c r="AK103" s="16"/>
      <c r="AL103" s="16"/>
      <c r="AM103" s="16"/>
    </row>
    <row r="104" spans="1:39" x14ac:dyDescent="0.3">
      <c r="A104" s="16"/>
      <c r="B104" s="36">
        <v>24</v>
      </c>
      <c r="C104" s="66">
        <v>18</v>
      </c>
      <c r="D104" s="75" t="s">
        <v>195</v>
      </c>
      <c r="E104" s="67">
        <v>0</v>
      </c>
      <c r="F104" s="67">
        <v>0</v>
      </c>
      <c r="G104" s="67">
        <v>0</v>
      </c>
      <c r="H104" s="67">
        <v>0</v>
      </c>
      <c r="I104" s="76" t="s">
        <v>274</v>
      </c>
      <c r="J104" s="16"/>
      <c r="K104" s="16"/>
      <c r="L104" s="16"/>
      <c r="M104" s="16"/>
      <c r="N104" s="16"/>
      <c r="O104" s="16"/>
      <c r="P104" s="16"/>
      <c r="Q104" s="16"/>
      <c r="R104" s="16"/>
      <c r="S104" s="16"/>
      <c r="T104" s="16"/>
      <c r="U104" s="16"/>
      <c r="V104" s="16"/>
      <c r="W104" s="16"/>
      <c r="X104" s="16"/>
      <c r="Y104" s="16"/>
      <c r="Z104" s="16"/>
      <c r="AA104" s="16"/>
      <c r="AB104" s="16"/>
      <c r="AC104" s="16"/>
      <c r="AD104" s="36">
        <v>24</v>
      </c>
      <c r="AE104" s="37">
        <v>18</v>
      </c>
      <c r="AF104" s="52" t="s">
        <v>289</v>
      </c>
      <c r="AG104" s="54">
        <v>0</v>
      </c>
      <c r="AH104" s="54">
        <v>0</v>
      </c>
      <c r="AI104" s="16"/>
      <c r="AJ104" s="16"/>
      <c r="AK104" s="16"/>
      <c r="AL104" s="16"/>
      <c r="AM104" s="16"/>
    </row>
    <row r="105" spans="1:39" x14ac:dyDescent="0.3">
      <c r="A105" s="16"/>
      <c r="B105" s="36">
        <v>59</v>
      </c>
      <c r="C105" s="66">
        <v>20</v>
      </c>
      <c r="D105" s="75" t="s">
        <v>236</v>
      </c>
      <c r="E105" s="67">
        <v>0</v>
      </c>
      <c r="F105" s="67">
        <v>0</v>
      </c>
      <c r="G105" s="67">
        <v>0</v>
      </c>
      <c r="H105" s="67">
        <v>0</v>
      </c>
      <c r="I105" s="76" t="s">
        <v>274</v>
      </c>
      <c r="J105" s="16"/>
      <c r="K105" s="16"/>
      <c r="L105" s="16"/>
      <c r="M105" s="16"/>
      <c r="N105" s="16"/>
      <c r="O105" s="16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  <c r="AA105" s="16"/>
      <c r="AB105" s="16"/>
      <c r="AC105" s="16"/>
      <c r="AD105" s="36">
        <v>59</v>
      </c>
      <c r="AE105" s="37">
        <v>20</v>
      </c>
      <c r="AF105" s="52" t="s">
        <v>236</v>
      </c>
      <c r="AG105" s="54">
        <v>0</v>
      </c>
      <c r="AH105" s="54">
        <v>0</v>
      </c>
      <c r="AI105" s="16"/>
      <c r="AJ105" s="16"/>
      <c r="AK105" s="16"/>
      <c r="AL105" s="16"/>
      <c r="AM105" s="16"/>
    </row>
    <row r="106" spans="1:39" x14ac:dyDescent="0.3">
      <c r="A106" s="16"/>
      <c r="B106" s="36">
        <v>84</v>
      </c>
      <c r="C106" s="66">
        <v>3</v>
      </c>
      <c r="D106" s="78" t="s">
        <v>255</v>
      </c>
      <c r="E106" s="67">
        <v>0</v>
      </c>
      <c r="F106" s="67">
        <v>0</v>
      </c>
      <c r="G106" s="67">
        <v>0</v>
      </c>
      <c r="H106" s="67">
        <v>0</v>
      </c>
      <c r="I106" s="76" t="s">
        <v>274</v>
      </c>
      <c r="J106" s="16"/>
      <c r="K106" s="16"/>
      <c r="L106" s="16"/>
      <c r="M106" s="16"/>
      <c r="N106" s="16"/>
      <c r="O106" s="16"/>
      <c r="P106" s="16"/>
      <c r="Q106" s="16"/>
      <c r="R106" s="16"/>
      <c r="S106" s="16"/>
      <c r="T106" s="16"/>
      <c r="U106" s="16"/>
      <c r="V106" s="16"/>
      <c r="W106" s="16"/>
      <c r="X106" s="16"/>
      <c r="Y106" s="16"/>
      <c r="Z106" s="16"/>
      <c r="AA106" s="16"/>
      <c r="AB106" s="16"/>
      <c r="AC106" s="16"/>
      <c r="AD106" s="36">
        <v>84</v>
      </c>
      <c r="AE106" s="37">
        <v>3</v>
      </c>
      <c r="AF106" s="51" t="s">
        <v>224</v>
      </c>
      <c r="AG106" s="54">
        <v>0</v>
      </c>
      <c r="AH106" s="54">
        <v>0</v>
      </c>
      <c r="AI106" s="16"/>
      <c r="AJ106" s="16"/>
      <c r="AK106" s="16"/>
      <c r="AL106" s="16"/>
      <c r="AM106" s="16"/>
    </row>
    <row r="107" spans="1:39" x14ac:dyDescent="0.3">
      <c r="A107" s="16"/>
      <c r="B107" s="16"/>
      <c r="C107" s="17"/>
      <c r="D107" s="16"/>
      <c r="E107" s="16"/>
      <c r="F107" s="16"/>
      <c r="G107" s="16"/>
      <c r="H107" s="16"/>
      <c r="I107" s="16"/>
      <c r="J107" s="16"/>
      <c r="K107" s="16"/>
      <c r="L107" s="16"/>
      <c r="M107" s="16"/>
      <c r="N107" s="16"/>
      <c r="O107" s="16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  <c r="AA107" s="16"/>
      <c r="AB107" s="16"/>
      <c r="AC107" s="16"/>
      <c r="AD107" s="16"/>
      <c r="AE107" s="17"/>
      <c r="AF107" s="16"/>
      <c r="AG107" s="16"/>
      <c r="AH107" s="16"/>
      <c r="AI107" s="16"/>
      <c r="AJ107" s="16"/>
      <c r="AK107" s="16"/>
      <c r="AL107" s="16"/>
      <c r="AM107" s="16"/>
    </row>
    <row r="108" spans="1:39" x14ac:dyDescent="0.3">
      <c r="A108" s="16"/>
      <c r="B108" s="20"/>
      <c r="C108" s="20"/>
      <c r="D108" s="20" t="s">
        <v>253</v>
      </c>
      <c r="E108" s="20"/>
      <c r="F108" s="20"/>
      <c r="G108" s="20"/>
      <c r="H108" s="20"/>
      <c r="I108" s="20"/>
      <c r="J108" s="16"/>
      <c r="K108" s="16"/>
      <c r="L108" s="20"/>
      <c r="M108" s="20" t="s">
        <v>271</v>
      </c>
      <c r="N108" s="20"/>
      <c r="O108" s="20"/>
      <c r="P108" s="20"/>
      <c r="Q108" s="20"/>
      <c r="R108" s="16"/>
      <c r="S108" s="154" t="s">
        <v>272</v>
      </c>
      <c r="T108" s="154"/>
      <c r="U108" s="154"/>
      <c r="V108" s="154"/>
      <c r="W108" s="154"/>
      <c r="X108" s="154"/>
      <c r="Y108" s="154"/>
      <c r="Z108" s="154"/>
      <c r="AA108" s="154"/>
      <c r="AB108" s="154"/>
      <c r="AC108" s="16"/>
      <c r="AD108" s="16"/>
      <c r="AE108" s="20"/>
      <c r="AF108" s="20" t="s">
        <v>253</v>
      </c>
      <c r="AG108" s="20"/>
      <c r="AH108" s="20"/>
      <c r="AI108" s="16"/>
      <c r="AJ108" s="16"/>
      <c r="AK108" s="16"/>
      <c r="AL108" s="16"/>
      <c r="AM108" s="16"/>
    </row>
    <row r="109" spans="1:39" x14ac:dyDescent="0.3">
      <c r="A109" s="16"/>
      <c r="B109" s="23" t="s">
        <v>14</v>
      </c>
      <c r="C109" s="22" t="s">
        <v>15</v>
      </c>
      <c r="D109" s="23" t="s">
        <v>78</v>
      </c>
      <c r="E109" s="22" t="s">
        <v>1</v>
      </c>
      <c r="F109" s="22" t="s">
        <v>7</v>
      </c>
      <c r="G109" s="22" t="s">
        <v>64</v>
      </c>
      <c r="H109" s="22" t="s">
        <v>65</v>
      </c>
      <c r="I109" s="22" t="s">
        <v>77</v>
      </c>
      <c r="J109" s="16"/>
      <c r="K109" s="16"/>
      <c r="L109" s="82" t="s">
        <v>233</v>
      </c>
      <c r="M109" s="82" t="s">
        <v>231</v>
      </c>
      <c r="N109" s="82"/>
      <c r="O109" s="82" t="s">
        <v>234</v>
      </c>
      <c r="P109" s="82"/>
      <c r="Q109" s="82" t="s">
        <v>232</v>
      </c>
      <c r="R109" s="16"/>
      <c r="S109" s="17"/>
      <c r="T109" s="16"/>
      <c r="U109" s="17" t="s">
        <v>0</v>
      </c>
      <c r="V109" s="17" t="s">
        <v>1</v>
      </c>
      <c r="W109" s="17" t="s">
        <v>2</v>
      </c>
      <c r="X109" s="17" t="s">
        <v>3</v>
      </c>
      <c r="Y109" s="17" t="s">
        <v>4</v>
      </c>
      <c r="Z109" s="17" t="s">
        <v>5</v>
      </c>
      <c r="AA109" s="17" t="s">
        <v>52</v>
      </c>
      <c r="AB109" s="21" t="s">
        <v>53</v>
      </c>
      <c r="AC109" s="16"/>
      <c r="AD109" s="16"/>
      <c r="AE109" s="22" t="s">
        <v>15</v>
      </c>
      <c r="AF109" s="23" t="s">
        <v>78</v>
      </c>
      <c r="AG109" s="22" t="s">
        <v>1</v>
      </c>
      <c r="AH109" s="22" t="s">
        <v>7</v>
      </c>
      <c r="AI109" s="16"/>
      <c r="AJ109" s="16"/>
      <c r="AK109" s="16"/>
      <c r="AL109" s="16"/>
      <c r="AM109" s="16"/>
    </row>
    <row r="110" spans="1:39" x14ac:dyDescent="0.3">
      <c r="A110" s="16"/>
      <c r="B110" s="26">
        <v>8</v>
      </c>
      <c r="C110" s="24">
        <v>2</v>
      </c>
      <c r="D110" s="36" t="s">
        <v>291</v>
      </c>
      <c r="E110" s="41">
        <v>0</v>
      </c>
      <c r="F110" s="41">
        <v>0</v>
      </c>
      <c r="G110" s="24"/>
      <c r="H110" s="24"/>
      <c r="I110" s="41" t="s">
        <v>274</v>
      </c>
      <c r="J110" s="16"/>
      <c r="K110" s="16"/>
      <c r="L110" s="19">
        <v>1</v>
      </c>
      <c r="M110" s="16" t="s">
        <v>273</v>
      </c>
      <c r="N110" s="83">
        <v>0</v>
      </c>
      <c r="O110" s="84" t="s">
        <v>6</v>
      </c>
      <c r="P110" s="83">
        <v>0</v>
      </c>
      <c r="Q110" s="16" t="s">
        <v>275</v>
      </c>
      <c r="R110" s="16"/>
      <c r="S110" s="85">
        <v>1</v>
      </c>
      <c r="T110" s="86" t="s">
        <v>275</v>
      </c>
      <c r="U110" s="85">
        <v>6</v>
      </c>
      <c r="V110" s="86">
        <v>3</v>
      </c>
      <c r="W110" s="85">
        <v>2</v>
      </c>
      <c r="X110" s="85">
        <v>1</v>
      </c>
      <c r="Y110" s="85">
        <v>10</v>
      </c>
      <c r="Z110" s="85">
        <v>5</v>
      </c>
      <c r="AA110" s="85">
        <f>+Y110-Z110</f>
        <v>5</v>
      </c>
      <c r="AB110" s="89">
        <f>+V110*3+W110*1+X110*0</f>
        <v>11</v>
      </c>
      <c r="AC110" s="16"/>
      <c r="AD110" s="16"/>
      <c r="AE110" s="24">
        <v>1</v>
      </c>
      <c r="AF110" s="26" t="s">
        <v>192</v>
      </c>
      <c r="AG110" s="24">
        <v>0</v>
      </c>
      <c r="AH110" s="26">
        <v>1</v>
      </c>
      <c r="AI110" s="16"/>
      <c r="AJ110" s="16"/>
      <c r="AK110" s="16"/>
      <c r="AL110" s="16"/>
      <c r="AM110" s="16"/>
    </row>
    <row r="111" spans="1:39" x14ac:dyDescent="0.3">
      <c r="A111" s="16"/>
      <c r="B111" s="26">
        <v>10</v>
      </c>
      <c r="C111" s="24">
        <v>4</v>
      </c>
      <c r="D111" s="11" t="s">
        <v>256</v>
      </c>
      <c r="E111" s="41">
        <v>1</v>
      </c>
      <c r="F111" s="41">
        <v>1</v>
      </c>
      <c r="G111" s="26"/>
      <c r="H111" s="26"/>
      <c r="I111" s="41" t="s">
        <v>274</v>
      </c>
      <c r="J111" s="16"/>
      <c r="K111" s="16"/>
      <c r="L111" s="85">
        <v>2</v>
      </c>
      <c r="M111" s="86" t="s">
        <v>275</v>
      </c>
      <c r="N111" s="87">
        <v>1</v>
      </c>
      <c r="O111" s="88" t="s">
        <v>6</v>
      </c>
      <c r="P111" s="87">
        <v>0</v>
      </c>
      <c r="Q111" s="86" t="s">
        <v>274</v>
      </c>
      <c r="R111" s="16"/>
      <c r="S111" s="17">
        <v>2</v>
      </c>
      <c r="T111" s="16" t="s">
        <v>273</v>
      </c>
      <c r="U111" s="17">
        <v>6</v>
      </c>
      <c r="V111" s="16">
        <v>2</v>
      </c>
      <c r="W111" s="17">
        <v>2</v>
      </c>
      <c r="X111" s="17">
        <v>2</v>
      </c>
      <c r="Y111" s="17">
        <v>8</v>
      </c>
      <c r="Z111" s="17">
        <v>8</v>
      </c>
      <c r="AA111" s="17">
        <f>+Y111-Z111</f>
        <v>0</v>
      </c>
      <c r="AB111" s="21">
        <f>+V111*3+W111*1+X111*0</f>
        <v>8</v>
      </c>
      <c r="AC111" s="16"/>
      <c r="AD111" s="16"/>
      <c r="AE111" s="24">
        <v>2</v>
      </c>
      <c r="AF111" s="26" t="s">
        <v>258</v>
      </c>
      <c r="AG111" s="24">
        <v>4</v>
      </c>
      <c r="AH111" s="26">
        <v>2</v>
      </c>
      <c r="AI111" s="16"/>
      <c r="AJ111" s="16"/>
      <c r="AK111" s="16"/>
      <c r="AL111" s="16"/>
      <c r="AM111" s="16"/>
    </row>
    <row r="112" spans="1:39" x14ac:dyDescent="0.3">
      <c r="A112" s="16"/>
      <c r="B112" s="26">
        <v>12</v>
      </c>
      <c r="C112" s="24">
        <v>14</v>
      </c>
      <c r="D112" s="52" t="s">
        <v>209</v>
      </c>
      <c r="E112" s="41">
        <v>0</v>
      </c>
      <c r="F112" s="41">
        <v>0</v>
      </c>
      <c r="G112" s="26"/>
      <c r="H112" s="26"/>
      <c r="I112" s="41" t="s">
        <v>274</v>
      </c>
      <c r="J112" s="16"/>
      <c r="K112" s="16"/>
      <c r="L112" s="19">
        <v>3</v>
      </c>
      <c r="M112" s="16" t="s">
        <v>274</v>
      </c>
      <c r="N112" s="83">
        <v>0</v>
      </c>
      <c r="O112" s="84" t="s">
        <v>6</v>
      </c>
      <c r="P112" s="83">
        <v>0</v>
      </c>
      <c r="Q112" s="16" t="s">
        <v>273</v>
      </c>
      <c r="R112" s="16"/>
      <c r="S112" s="85">
        <v>3</v>
      </c>
      <c r="T112" s="86" t="s">
        <v>274</v>
      </c>
      <c r="U112" s="85">
        <v>6</v>
      </c>
      <c r="V112" s="86">
        <v>1</v>
      </c>
      <c r="W112" s="85">
        <v>2</v>
      </c>
      <c r="X112" s="85">
        <v>3</v>
      </c>
      <c r="Y112" s="85">
        <v>6</v>
      </c>
      <c r="Z112" s="85">
        <v>11</v>
      </c>
      <c r="AA112" s="85">
        <f>+Y112-Z112</f>
        <v>-5</v>
      </c>
      <c r="AB112" s="89">
        <f>+V112*3+W112*1+X112*0</f>
        <v>5</v>
      </c>
      <c r="AC112" s="16"/>
      <c r="AD112" s="16"/>
      <c r="AE112" s="24">
        <v>3</v>
      </c>
      <c r="AF112" s="26" t="s">
        <v>37</v>
      </c>
      <c r="AG112" s="24">
        <v>0</v>
      </c>
      <c r="AH112" s="26">
        <v>1</v>
      </c>
      <c r="AI112" s="16"/>
      <c r="AJ112" s="16"/>
      <c r="AK112" s="16"/>
      <c r="AL112" s="16"/>
      <c r="AM112" s="16"/>
    </row>
    <row r="113" spans="1:39" x14ac:dyDescent="0.3">
      <c r="A113" s="16"/>
      <c r="B113" s="26">
        <v>13</v>
      </c>
      <c r="C113" s="24">
        <v>11</v>
      </c>
      <c r="D113" s="59" t="s">
        <v>193</v>
      </c>
      <c r="E113" s="41">
        <v>2</v>
      </c>
      <c r="F113" s="41">
        <v>1</v>
      </c>
      <c r="G113" s="26"/>
      <c r="H113" s="26"/>
      <c r="I113" s="41" t="s">
        <v>275</v>
      </c>
      <c r="J113" s="16"/>
      <c r="K113" s="16"/>
      <c r="L113" s="85">
        <v>4</v>
      </c>
      <c r="M113" s="86" t="s">
        <v>275</v>
      </c>
      <c r="N113" s="87">
        <v>1</v>
      </c>
      <c r="O113" s="88" t="s">
        <v>6</v>
      </c>
      <c r="P113" s="87">
        <v>0</v>
      </c>
      <c r="Q113" s="86" t="s">
        <v>273</v>
      </c>
      <c r="R113" s="16"/>
      <c r="S113" s="16"/>
      <c r="T113" s="16"/>
      <c r="U113" s="16"/>
      <c r="V113" s="16"/>
      <c r="W113" s="16"/>
      <c r="X113" s="16"/>
      <c r="Y113" s="16"/>
      <c r="Z113" s="16"/>
      <c r="AA113" s="16"/>
      <c r="AB113" s="16"/>
      <c r="AC113" s="16"/>
      <c r="AD113" s="16"/>
      <c r="AE113" s="24">
        <v>4</v>
      </c>
      <c r="AF113" s="26" t="s">
        <v>182</v>
      </c>
      <c r="AG113" s="26">
        <v>4</v>
      </c>
      <c r="AH113" s="26">
        <v>1</v>
      </c>
      <c r="AI113" s="16"/>
      <c r="AJ113" s="16"/>
      <c r="AK113" s="16"/>
      <c r="AL113" s="16"/>
      <c r="AM113" s="16"/>
    </row>
    <row r="114" spans="1:39" x14ac:dyDescent="0.3">
      <c r="A114" s="16"/>
      <c r="B114" s="26">
        <v>14</v>
      </c>
      <c r="C114" s="24">
        <v>1</v>
      </c>
      <c r="D114" s="36" t="s">
        <v>9</v>
      </c>
      <c r="E114" s="41">
        <v>1</v>
      </c>
      <c r="F114" s="41">
        <v>0</v>
      </c>
      <c r="G114" s="24"/>
      <c r="H114" s="24"/>
      <c r="I114" s="41" t="s">
        <v>274</v>
      </c>
      <c r="J114" s="16"/>
      <c r="K114" s="16"/>
      <c r="L114" s="19">
        <v>5</v>
      </c>
      <c r="M114" s="16" t="s">
        <v>275</v>
      </c>
      <c r="N114" s="83">
        <v>0</v>
      </c>
      <c r="O114" s="84" t="s">
        <v>6</v>
      </c>
      <c r="P114" s="83">
        <v>0</v>
      </c>
      <c r="Q114" s="16" t="s">
        <v>274</v>
      </c>
      <c r="R114" s="16"/>
      <c r="S114" s="16"/>
      <c r="T114" s="16"/>
      <c r="U114" s="16"/>
      <c r="V114" s="16"/>
      <c r="W114" s="16"/>
      <c r="X114" s="16"/>
      <c r="Y114" s="16"/>
      <c r="Z114" s="16"/>
      <c r="AA114" s="16"/>
      <c r="AB114" s="16"/>
      <c r="AC114" s="16"/>
      <c r="AD114" s="16"/>
      <c r="AE114" s="24">
        <v>5</v>
      </c>
      <c r="AF114" s="26" t="s">
        <v>38</v>
      </c>
      <c r="AG114" s="26">
        <v>0</v>
      </c>
      <c r="AH114" s="26">
        <v>0</v>
      </c>
      <c r="AI114" s="16"/>
      <c r="AJ114" s="16"/>
      <c r="AK114" s="16"/>
      <c r="AL114" s="16"/>
      <c r="AM114" s="16"/>
    </row>
    <row r="115" spans="1:39" x14ac:dyDescent="0.3">
      <c r="A115" s="16"/>
      <c r="B115" s="26">
        <v>21</v>
      </c>
      <c r="C115" s="24">
        <v>8</v>
      </c>
      <c r="D115" s="79" t="s">
        <v>192</v>
      </c>
      <c r="E115" s="41">
        <v>0</v>
      </c>
      <c r="F115" s="41">
        <v>1</v>
      </c>
      <c r="G115" s="26"/>
      <c r="H115" s="26"/>
      <c r="I115" s="41" t="s">
        <v>273</v>
      </c>
      <c r="J115" s="16"/>
      <c r="K115" s="16"/>
      <c r="L115" s="85">
        <v>6</v>
      </c>
      <c r="M115" s="86" t="s">
        <v>274</v>
      </c>
      <c r="N115" s="87">
        <v>1</v>
      </c>
      <c r="O115" s="88" t="s">
        <v>6</v>
      </c>
      <c r="P115" s="87">
        <v>4</v>
      </c>
      <c r="Q115" s="86" t="s">
        <v>273</v>
      </c>
      <c r="R115" s="16"/>
      <c r="S115" s="16"/>
      <c r="T115" s="16"/>
      <c r="U115" s="16"/>
      <c r="V115" s="16"/>
      <c r="W115" s="16"/>
      <c r="X115" s="16"/>
      <c r="Y115" s="16"/>
      <c r="Z115" s="16"/>
      <c r="AA115" s="16"/>
      <c r="AB115" s="16"/>
      <c r="AC115" s="16"/>
      <c r="AD115" s="16"/>
      <c r="AE115" s="24">
        <v>6</v>
      </c>
      <c r="AF115" s="26" t="s">
        <v>198</v>
      </c>
      <c r="AG115" s="26">
        <v>1</v>
      </c>
      <c r="AH115" s="26">
        <v>1</v>
      </c>
      <c r="AI115" s="16"/>
      <c r="AJ115" s="16"/>
      <c r="AK115" s="16"/>
      <c r="AL115" s="16"/>
      <c r="AM115" s="16"/>
    </row>
    <row r="116" spans="1:39" x14ac:dyDescent="0.3">
      <c r="A116" s="16"/>
      <c r="B116" s="26">
        <v>23</v>
      </c>
      <c r="C116" s="24">
        <v>7</v>
      </c>
      <c r="D116" s="59" t="s">
        <v>191</v>
      </c>
      <c r="E116" s="41">
        <v>1</v>
      </c>
      <c r="F116" s="41">
        <v>0</v>
      </c>
      <c r="G116" s="26"/>
      <c r="H116" s="26"/>
      <c r="I116" s="41" t="s">
        <v>275</v>
      </c>
      <c r="J116" s="16"/>
      <c r="K116" s="16"/>
      <c r="L116" s="19">
        <v>7</v>
      </c>
      <c r="M116" s="16" t="s">
        <v>273</v>
      </c>
      <c r="N116" s="83">
        <v>4</v>
      </c>
      <c r="O116" s="84" t="s">
        <v>6</v>
      </c>
      <c r="P116" s="83">
        <v>2</v>
      </c>
      <c r="Q116" s="16" t="s">
        <v>275</v>
      </c>
      <c r="R116" s="16"/>
      <c r="S116" s="16"/>
      <c r="T116" s="16"/>
      <c r="U116" s="16"/>
      <c r="V116" s="16"/>
      <c r="W116" s="16"/>
      <c r="X116" s="16"/>
      <c r="Y116" s="16"/>
      <c r="Z116" s="16"/>
      <c r="AA116" s="16"/>
      <c r="AB116" s="16"/>
      <c r="AC116" s="16"/>
      <c r="AD116" s="16"/>
      <c r="AE116" s="24">
        <v>7</v>
      </c>
      <c r="AF116" s="26" t="s">
        <v>290</v>
      </c>
      <c r="AG116" s="26">
        <v>0</v>
      </c>
      <c r="AH116" s="26">
        <v>0</v>
      </c>
      <c r="AI116" s="16"/>
      <c r="AJ116" s="16"/>
      <c r="AK116" s="16"/>
      <c r="AL116" s="16"/>
      <c r="AM116" s="16"/>
    </row>
    <row r="117" spans="1:39" x14ac:dyDescent="0.3">
      <c r="A117" s="16"/>
      <c r="B117" s="26">
        <v>24</v>
      </c>
      <c r="C117" s="24">
        <v>15</v>
      </c>
      <c r="D117" s="59" t="s">
        <v>195</v>
      </c>
      <c r="E117" s="41">
        <v>1</v>
      </c>
      <c r="F117" s="41">
        <v>4</v>
      </c>
      <c r="G117" s="26"/>
      <c r="H117" s="26"/>
      <c r="I117" s="41" t="s">
        <v>275</v>
      </c>
      <c r="J117" s="16"/>
      <c r="K117" s="16"/>
      <c r="L117" s="85">
        <v>8</v>
      </c>
      <c r="M117" s="86" t="s">
        <v>275</v>
      </c>
      <c r="N117" s="87">
        <v>6</v>
      </c>
      <c r="O117" s="88" t="s">
        <v>6</v>
      </c>
      <c r="P117" s="87">
        <v>1</v>
      </c>
      <c r="Q117" s="86" t="s">
        <v>274</v>
      </c>
      <c r="R117" s="16"/>
      <c r="S117" s="16"/>
      <c r="T117" s="16"/>
      <c r="U117" s="16"/>
      <c r="V117" s="16"/>
      <c r="W117" s="16"/>
      <c r="X117" s="16"/>
      <c r="Y117" s="16"/>
      <c r="Z117" s="16"/>
      <c r="AA117" s="16"/>
      <c r="AB117" s="16"/>
      <c r="AC117" s="16"/>
      <c r="AD117" s="16"/>
      <c r="AE117" s="69">
        <v>8</v>
      </c>
      <c r="AF117" s="72" t="s">
        <v>193</v>
      </c>
      <c r="AG117" s="72">
        <v>2</v>
      </c>
      <c r="AH117" s="72">
        <v>1</v>
      </c>
      <c r="AI117" s="16"/>
      <c r="AJ117" s="16"/>
      <c r="AK117" s="16"/>
      <c r="AL117" s="16"/>
      <c r="AM117" s="16"/>
    </row>
    <row r="118" spans="1:39" x14ac:dyDescent="0.3">
      <c r="A118" s="16"/>
      <c r="B118" s="26">
        <v>25</v>
      </c>
      <c r="C118" s="24">
        <v>10</v>
      </c>
      <c r="D118" s="52" t="s">
        <v>199</v>
      </c>
      <c r="E118" s="41">
        <v>1</v>
      </c>
      <c r="F118" s="41">
        <v>1</v>
      </c>
      <c r="G118" s="26"/>
      <c r="H118" s="26"/>
      <c r="I118" s="41" t="s">
        <v>274</v>
      </c>
      <c r="J118" s="16"/>
      <c r="K118" s="16"/>
      <c r="L118" s="19">
        <v>9</v>
      </c>
      <c r="M118" s="16" t="s">
        <v>274</v>
      </c>
      <c r="N118" s="83">
        <v>4</v>
      </c>
      <c r="O118" s="84" t="s">
        <v>6</v>
      </c>
      <c r="P118" s="83">
        <v>0</v>
      </c>
      <c r="Q118" s="16" t="s">
        <v>273</v>
      </c>
      <c r="R118" s="16"/>
      <c r="S118" s="16"/>
      <c r="T118" s="16"/>
      <c r="U118" s="16"/>
      <c r="V118" s="16"/>
      <c r="W118" s="16"/>
      <c r="X118" s="16"/>
      <c r="Y118" s="16"/>
      <c r="Z118" s="16"/>
      <c r="AA118" s="16"/>
      <c r="AB118" s="16"/>
      <c r="AC118" s="16"/>
      <c r="AD118" s="16"/>
      <c r="AE118" s="69">
        <v>9</v>
      </c>
      <c r="AF118" s="72" t="s">
        <v>191</v>
      </c>
      <c r="AG118" s="72">
        <v>1</v>
      </c>
      <c r="AH118" s="72">
        <v>0</v>
      </c>
      <c r="AI118" s="16"/>
      <c r="AJ118" s="16"/>
      <c r="AK118" s="16"/>
      <c r="AL118" s="16"/>
      <c r="AM118" s="16"/>
    </row>
    <row r="119" spans="1:39" x14ac:dyDescent="0.3">
      <c r="A119" s="16"/>
      <c r="B119" s="26">
        <v>27</v>
      </c>
      <c r="C119" s="24">
        <v>21</v>
      </c>
      <c r="D119" s="59" t="s">
        <v>208</v>
      </c>
      <c r="E119" s="41">
        <v>3</v>
      </c>
      <c r="F119" s="41">
        <v>0</v>
      </c>
      <c r="G119" s="26"/>
      <c r="H119" s="26"/>
      <c r="I119" s="41" t="s">
        <v>275</v>
      </c>
      <c r="J119" s="16"/>
      <c r="K119" s="16"/>
      <c r="L119" s="16"/>
      <c r="M119" s="16"/>
      <c r="N119" s="16"/>
      <c r="O119" s="16"/>
      <c r="P119" s="16"/>
      <c r="Q119" s="16"/>
      <c r="R119" s="16"/>
      <c r="S119" s="16"/>
      <c r="T119" s="16"/>
      <c r="U119" s="16"/>
      <c r="V119" s="16"/>
      <c r="W119" s="16"/>
      <c r="X119" s="16"/>
      <c r="Y119" s="16"/>
      <c r="Z119" s="16"/>
      <c r="AA119" s="16"/>
      <c r="AB119" s="16"/>
      <c r="AC119" s="16"/>
      <c r="AD119" s="16"/>
      <c r="AE119" s="69">
        <v>10</v>
      </c>
      <c r="AF119" s="72" t="s">
        <v>195</v>
      </c>
      <c r="AG119" s="72">
        <v>1</v>
      </c>
      <c r="AH119" s="72">
        <v>4</v>
      </c>
      <c r="AI119" s="16"/>
      <c r="AJ119" s="16"/>
      <c r="AK119" s="16"/>
      <c r="AL119" s="16"/>
      <c r="AM119" s="16"/>
    </row>
    <row r="120" spans="1:39" x14ac:dyDescent="0.3">
      <c r="A120" s="16"/>
      <c r="B120" s="26">
        <v>28</v>
      </c>
      <c r="C120" s="24">
        <v>13</v>
      </c>
      <c r="D120" s="79" t="s">
        <v>258</v>
      </c>
      <c r="E120" s="41">
        <v>4</v>
      </c>
      <c r="F120" s="41">
        <v>2</v>
      </c>
      <c r="G120" s="26"/>
      <c r="H120" s="26"/>
      <c r="I120" s="41" t="s">
        <v>273</v>
      </c>
      <c r="J120" s="16"/>
      <c r="K120" s="16"/>
      <c r="L120" s="16"/>
      <c r="M120" s="16"/>
      <c r="N120" s="16"/>
      <c r="O120" s="16"/>
      <c r="P120" s="16"/>
      <c r="Q120" s="16"/>
      <c r="R120" s="16"/>
      <c r="S120" s="16"/>
      <c r="T120" s="16"/>
      <c r="U120" s="16"/>
      <c r="V120" s="16"/>
      <c r="W120" s="16"/>
      <c r="X120" s="16"/>
      <c r="Y120" s="16"/>
      <c r="Z120" s="16"/>
      <c r="AA120" s="16"/>
      <c r="AB120" s="16"/>
      <c r="AC120" s="16"/>
      <c r="AD120" s="16"/>
      <c r="AE120" s="69">
        <v>11</v>
      </c>
      <c r="AF120" s="72" t="s">
        <v>208</v>
      </c>
      <c r="AG120" s="72">
        <v>3</v>
      </c>
      <c r="AH120" s="72">
        <v>0</v>
      </c>
      <c r="AI120" s="16"/>
      <c r="AJ120" s="16"/>
      <c r="AK120" s="16"/>
      <c r="AL120" s="16"/>
      <c r="AM120" s="16"/>
    </row>
    <row r="121" spans="1:39" x14ac:dyDescent="0.3">
      <c r="A121" s="16"/>
      <c r="B121" s="26">
        <v>29</v>
      </c>
      <c r="C121" s="24">
        <v>9</v>
      </c>
      <c r="D121" s="52" t="s">
        <v>189</v>
      </c>
      <c r="E121" s="41">
        <v>1</v>
      </c>
      <c r="F121" s="41">
        <v>0</v>
      </c>
      <c r="G121" s="26"/>
      <c r="H121" s="26"/>
      <c r="I121" s="41" t="s">
        <v>274</v>
      </c>
      <c r="J121" s="16"/>
      <c r="K121" s="16"/>
      <c r="L121" s="16"/>
      <c r="M121" s="16"/>
      <c r="N121" s="16"/>
      <c r="O121" s="16"/>
      <c r="P121" s="16"/>
      <c r="Q121" s="16"/>
      <c r="R121" s="16"/>
      <c r="S121" s="16"/>
      <c r="T121" s="16"/>
      <c r="U121" s="16"/>
      <c r="V121" s="16"/>
      <c r="W121" s="16"/>
      <c r="X121" s="16"/>
      <c r="Y121" s="16"/>
      <c r="Z121" s="16"/>
      <c r="AA121" s="16"/>
      <c r="AB121" s="16"/>
      <c r="AC121" s="16"/>
      <c r="AD121" s="16"/>
      <c r="AE121" s="69">
        <v>12</v>
      </c>
      <c r="AF121" s="72" t="s">
        <v>292</v>
      </c>
      <c r="AG121" s="72">
        <v>1</v>
      </c>
      <c r="AH121" s="72">
        <v>1</v>
      </c>
      <c r="AI121" s="16"/>
      <c r="AJ121" s="16"/>
      <c r="AK121" s="16"/>
      <c r="AL121" s="16"/>
      <c r="AM121" s="16"/>
    </row>
    <row r="122" spans="1:39" x14ac:dyDescent="0.3">
      <c r="A122" s="16"/>
      <c r="B122" s="26">
        <v>33</v>
      </c>
      <c r="C122" s="24">
        <v>12</v>
      </c>
      <c r="D122" s="81" t="s">
        <v>37</v>
      </c>
      <c r="E122" s="41">
        <v>0</v>
      </c>
      <c r="F122" s="41">
        <v>1</v>
      </c>
      <c r="G122" s="26"/>
      <c r="H122" s="26"/>
      <c r="I122" s="41" t="s">
        <v>273</v>
      </c>
      <c r="J122" s="16"/>
      <c r="K122" s="16"/>
      <c r="L122" s="16"/>
      <c r="M122" s="16"/>
      <c r="N122" s="16"/>
      <c r="O122" s="16"/>
      <c r="P122" s="16"/>
      <c r="Q122" s="16"/>
      <c r="R122" s="16"/>
      <c r="S122" s="16"/>
      <c r="T122" s="16"/>
      <c r="U122" s="16"/>
      <c r="V122" s="16"/>
      <c r="W122" s="16"/>
      <c r="X122" s="16"/>
      <c r="Y122" s="16"/>
      <c r="Z122" s="16"/>
      <c r="AA122" s="16"/>
      <c r="AB122" s="16"/>
      <c r="AC122" s="16"/>
      <c r="AD122" s="16"/>
      <c r="AE122" s="69">
        <v>13</v>
      </c>
      <c r="AF122" s="91" t="s">
        <v>293</v>
      </c>
      <c r="AG122" s="72">
        <v>6</v>
      </c>
      <c r="AH122" s="72">
        <v>4</v>
      </c>
      <c r="AI122" s="16"/>
      <c r="AJ122" s="16"/>
      <c r="AK122" s="16"/>
      <c r="AL122" s="16"/>
      <c r="AM122" s="16"/>
    </row>
    <row r="123" spans="1:39" x14ac:dyDescent="0.3">
      <c r="A123" s="16"/>
      <c r="B123" s="26">
        <v>34</v>
      </c>
      <c r="C123" s="24">
        <v>5</v>
      </c>
      <c r="D123" s="79" t="s">
        <v>182</v>
      </c>
      <c r="E123" s="41">
        <v>4</v>
      </c>
      <c r="F123" s="41">
        <v>1</v>
      </c>
      <c r="G123" s="26">
        <v>1</v>
      </c>
      <c r="H123" s="26"/>
      <c r="I123" s="41" t="s">
        <v>273</v>
      </c>
      <c r="J123" s="16"/>
      <c r="K123" s="16"/>
      <c r="L123" s="16"/>
      <c r="M123" s="16"/>
      <c r="N123" s="16"/>
      <c r="O123" s="16"/>
      <c r="P123" s="16"/>
      <c r="Q123" s="16"/>
      <c r="R123" s="16"/>
      <c r="S123" s="16"/>
      <c r="T123" s="16"/>
      <c r="U123" s="16"/>
      <c r="V123" s="16"/>
      <c r="W123" s="16"/>
      <c r="X123" s="16"/>
      <c r="Y123" s="16"/>
      <c r="Z123" s="16"/>
      <c r="AA123" s="16"/>
      <c r="AB123" s="16"/>
      <c r="AC123" s="16"/>
      <c r="AD123" s="16"/>
      <c r="AE123" s="69">
        <v>14</v>
      </c>
      <c r="AF123" s="72" t="s">
        <v>56</v>
      </c>
      <c r="AG123" s="72">
        <v>3</v>
      </c>
      <c r="AH123" s="72">
        <v>3</v>
      </c>
      <c r="AI123" s="16"/>
      <c r="AJ123" s="16"/>
      <c r="AK123" s="16"/>
      <c r="AL123" s="16"/>
      <c r="AM123" s="16"/>
    </row>
    <row r="124" spans="1:39" x14ac:dyDescent="0.3">
      <c r="A124" s="16"/>
      <c r="B124" s="26">
        <v>35</v>
      </c>
      <c r="C124" s="24">
        <v>16</v>
      </c>
      <c r="D124" s="81" t="s">
        <v>38</v>
      </c>
      <c r="E124" s="41">
        <v>0</v>
      </c>
      <c r="F124" s="41">
        <v>0</v>
      </c>
      <c r="G124" s="26"/>
      <c r="H124" s="26"/>
      <c r="I124" s="41" t="s">
        <v>273</v>
      </c>
      <c r="J124" s="16"/>
      <c r="K124" s="16"/>
      <c r="L124" s="16"/>
      <c r="M124" s="16"/>
      <c r="N124" s="16"/>
      <c r="O124" s="16"/>
      <c r="P124" s="16"/>
      <c r="Q124" s="16"/>
      <c r="R124" s="16"/>
      <c r="S124" s="16"/>
      <c r="T124" s="16"/>
      <c r="U124" s="16"/>
      <c r="V124" s="16"/>
      <c r="W124" s="16"/>
      <c r="X124" s="16"/>
      <c r="Y124" s="16"/>
      <c r="Z124" s="16"/>
      <c r="AA124" s="16"/>
      <c r="AB124" s="16"/>
      <c r="AC124" s="16"/>
      <c r="AD124" s="16"/>
      <c r="AE124" s="24">
        <v>15</v>
      </c>
      <c r="AF124" s="26" t="s">
        <v>291</v>
      </c>
      <c r="AG124" s="26">
        <v>0</v>
      </c>
      <c r="AH124" s="26">
        <v>0</v>
      </c>
      <c r="AI124" s="16"/>
      <c r="AJ124" s="16"/>
      <c r="AK124" s="16"/>
      <c r="AL124" s="16"/>
      <c r="AM124" s="16"/>
    </row>
    <row r="125" spans="1:39" x14ac:dyDescent="0.3">
      <c r="A125" s="16"/>
      <c r="B125" s="26">
        <v>45</v>
      </c>
      <c r="C125" s="24">
        <v>17</v>
      </c>
      <c r="D125" s="79" t="s">
        <v>198</v>
      </c>
      <c r="E125" s="41">
        <v>1</v>
      </c>
      <c r="F125" s="41">
        <v>1</v>
      </c>
      <c r="G125" s="26"/>
      <c r="H125" s="26"/>
      <c r="I125" s="41" t="s">
        <v>273</v>
      </c>
      <c r="J125" s="16"/>
      <c r="K125" s="16"/>
      <c r="L125" s="16"/>
      <c r="M125" s="16"/>
      <c r="N125" s="16"/>
      <c r="O125" s="16"/>
      <c r="P125" s="16"/>
      <c r="Q125" s="16"/>
      <c r="R125" s="16"/>
      <c r="S125" s="16"/>
      <c r="T125" s="16"/>
      <c r="U125" s="16"/>
      <c r="V125" s="16"/>
      <c r="W125" s="16"/>
      <c r="X125" s="16"/>
      <c r="Y125" s="16"/>
      <c r="Z125" s="16"/>
      <c r="AA125" s="16"/>
      <c r="AB125" s="16"/>
      <c r="AC125" s="16"/>
      <c r="AD125" s="16"/>
      <c r="AE125" s="24">
        <v>16</v>
      </c>
      <c r="AF125" s="26" t="s">
        <v>209</v>
      </c>
      <c r="AG125" s="26">
        <v>0</v>
      </c>
      <c r="AH125" s="26">
        <v>0</v>
      </c>
      <c r="AI125" s="16"/>
      <c r="AJ125" s="16"/>
      <c r="AK125" s="16"/>
      <c r="AL125" s="16"/>
      <c r="AM125" s="16"/>
    </row>
    <row r="126" spans="1:39" x14ac:dyDescent="0.3">
      <c r="A126" s="16"/>
      <c r="B126" s="26">
        <v>54</v>
      </c>
      <c r="C126" s="24">
        <v>18</v>
      </c>
      <c r="D126" s="52" t="s">
        <v>194</v>
      </c>
      <c r="E126" s="41">
        <v>1</v>
      </c>
      <c r="F126" s="41">
        <v>1</v>
      </c>
      <c r="G126" s="26"/>
      <c r="H126" s="26"/>
      <c r="I126" s="41" t="s">
        <v>274</v>
      </c>
      <c r="J126" s="16"/>
      <c r="K126" s="16"/>
      <c r="L126" s="16"/>
      <c r="M126" s="16"/>
      <c r="N126" s="16"/>
      <c r="O126" s="16"/>
      <c r="P126" s="16"/>
      <c r="Q126" s="16"/>
      <c r="R126" s="16"/>
      <c r="S126" s="16"/>
      <c r="T126" s="16"/>
      <c r="U126" s="16"/>
      <c r="V126" s="16"/>
      <c r="W126" s="16"/>
      <c r="X126" s="16"/>
      <c r="Y126" s="16"/>
      <c r="Z126" s="16"/>
      <c r="AA126" s="16"/>
      <c r="AB126" s="16"/>
      <c r="AC126" s="16"/>
      <c r="AD126" s="16"/>
      <c r="AE126" s="24">
        <v>17</v>
      </c>
      <c r="AF126" s="26" t="s">
        <v>9</v>
      </c>
      <c r="AG126" s="26">
        <v>1</v>
      </c>
      <c r="AH126" s="26">
        <v>0</v>
      </c>
      <c r="AI126" s="16"/>
      <c r="AJ126" s="16"/>
      <c r="AK126" s="16"/>
      <c r="AL126" s="16"/>
      <c r="AM126" s="16"/>
    </row>
    <row r="127" spans="1:39" x14ac:dyDescent="0.3">
      <c r="A127" s="16"/>
      <c r="B127" s="26">
        <v>56</v>
      </c>
      <c r="C127" s="24">
        <v>20</v>
      </c>
      <c r="D127" s="59" t="s">
        <v>292</v>
      </c>
      <c r="E127" s="41">
        <v>1</v>
      </c>
      <c r="F127" s="41">
        <v>1</v>
      </c>
      <c r="G127" s="26"/>
      <c r="H127" s="26"/>
      <c r="I127" s="41" t="s">
        <v>275</v>
      </c>
      <c r="J127" s="16"/>
      <c r="K127" s="16"/>
      <c r="L127" s="16"/>
      <c r="M127" s="16"/>
      <c r="N127" s="16"/>
      <c r="O127" s="16"/>
      <c r="P127" s="16"/>
      <c r="Q127" s="16"/>
      <c r="R127" s="16"/>
      <c r="S127" s="16"/>
      <c r="T127" s="16"/>
      <c r="U127" s="16"/>
      <c r="V127" s="16"/>
      <c r="W127" s="16"/>
      <c r="X127" s="16"/>
      <c r="Y127" s="16"/>
      <c r="Z127" s="16"/>
      <c r="AA127" s="16"/>
      <c r="AB127" s="16"/>
      <c r="AC127" s="16"/>
      <c r="AD127" s="16"/>
      <c r="AE127" s="24">
        <v>18</v>
      </c>
      <c r="AF127" s="26" t="s">
        <v>199</v>
      </c>
      <c r="AG127" s="26">
        <v>1</v>
      </c>
      <c r="AH127" s="26">
        <v>1</v>
      </c>
      <c r="AI127" s="16"/>
      <c r="AJ127" s="16"/>
      <c r="AK127" s="16"/>
      <c r="AL127" s="16"/>
      <c r="AM127" s="16"/>
    </row>
    <row r="128" spans="1:39" x14ac:dyDescent="0.3">
      <c r="A128" s="16"/>
      <c r="B128" s="26">
        <v>60</v>
      </c>
      <c r="C128" s="24">
        <v>19</v>
      </c>
      <c r="D128" s="90" t="s">
        <v>293</v>
      </c>
      <c r="E128" s="41">
        <v>6</v>
      </c>
      <c r="F128" s="41">
        <v>4</v>
      </c>
      <c r="G128" s="26"/>
      <c r="H128" s="26"/>
      <c r="I128" s="41" t="s">
        <v>275</v>
      </c>
      <c r="J128" s="16"/>
      <c r="K128" s="16"/>
      <c r="L128" s="16"/>
      <c r="M128" s="16"/>
      <c r="N128" s="16"/>
      <c r="O128" s="16"/>
      <c r="P128" s="16"/>
      <c r="Q128" s="16"/>
      <c r="R128" s="16"/>
      <c r="S128" s="16"/>
      <c r="T128" s="16"/>
      <c r="U128" s="16"/>
      <c r="V128" s="16"/>
      <c r="W128" s="16"/>
      <c r="X128" s="16"/>
      <c r="Y128" s="16"/>
      <c r="Z128" s="16"/>
      <c r="AA128" s="16"/>
      <c r="AB128" s="16"/>
      <c r="AC128" s="16"/>
      <c r="AD128" s="16"/>
      <c r="AE128" s="24">
        <v>19</v>
      </c>
      <c r="AF128" s="26" t="s">
        <v>189</v>
      </c>
      <c r="AG128" s="26">
        <v>1</v>
      </c>
      <c r="AH128" s="26">
        <v>0</v>
      </c>
      <c r="AI128" s="16"/>
      <c r="AJ128" s="16"/>
      <c r="AK128" s="16"/>
      <c r="AL128" s="16"/>
      <c r="AM128" s="16"/>
    </row>
    <row r="129" spans="1:39" x14ac:dyDescent="0.3">
      <c r="A129" s="16"/>
      <c r="B129" s="26">
        <v>69</v>
      </c>
      <c r="C129" s="24">
        <v>6</v>
      </c>
      <c r="D129" s="50" t="s">
        <v>56</v>
      </c>
      <c r="E129" s="41">
        <v>3</v>
      </c>
      <c r="F129" s="41">
        <v>3</v>
      </c>
      <c r="G129" s="26"/>
      <c r="H129" s="26"/>
      <c r="I129" s="41" t="s">
        <v>275</v>
      </c>
      <c r="J129" s="16"/>
      <c r="K129" s="16"/>
      <c r="L129" s="16"/>
      <c r="M129" s="16"/>
      <c r="N129" s="16"/>
      <c r="O129" s="16"/>
      <c r="P129" s="16"/>
      <c r="Q129" s="16"/>
      <c r="R129" s="16"/>
      <c r="S129" s="16"/>
      <c r="T129" s="16"/>
      <c r="U129" s="16"/>
      <c r="V129" s="16"/>
      <c r="W129" s="16"/>
      <c r="X129" s="16"/>
      <c r="Y129" s="16"/>
      <c r="Z129" s="16"/>
      <c r="AA129" s="16"/>
      <c r="AB129" s="16"/>
      <c r="AC129" s="16"/>
      <c r="AD129" s="16"/>
      <c r="AE129" s="24">
        <v>20</v>
      </c>
      <c r="AF129" s="26" t="s">
        <v>194</v>
      </c>
      <c r="AG129" s="26">
        <v>1</v>
      </c>
      <c r="AH129" s="26">
        <v>1</v>
      </c>
      <c r="AI129" s="16"/>
      <c r="AJ129" s="16"/>
      <c r="AK129" s="16"/>
      <c r="AL129" s="16"/>
      <c r="AM129" s="16"/>
    </row>
    <row r="130" spans="1:39" x14ac:dyDescent="0.3">
      <c r="A130" s="16"/>
      <c r="B130" s="26">
        <v>85</v>
      </c>
      <c r="C130" s="24">
        <v>3</v>
      </c>
      <c r="D130" s="80" t="s">
        <v>290</v>
      </c>
      <c r="E130" s="41">
        <v>0</v>
      </c>
      <c r="F130" s="41">
        <v>0</v>
      </c>
      <c r="G130" s="24"/>
      <c r="H130" s="24"/>
      <c r="I130" s="41" t="s">
        <v>273</v>
      </c>
      <c r="J130" s="16"/>
      <c r="K130" s="16"/>
      <c r="L130" s="16"/>
      <c r="M130" s="16"/>
      <c r="N130" s="16"/>
      <c r="O130" s="16"/>
      <c r="P130" s="16"/>
      <c r="Q130" s="16"/>
      <c r="R130" s="16"/>
      <c r="S130" s="16"/>
      <c r="T130" s="16"/>
      <c r="U130" s="16"/>
      <c r="V130" s="16"/>
      <c r="W130" s="16"/>
      <c r="X130" s="16"/>
      <c r="Y130" s="16"/>
      <c r="Z130" s="16"/>
      <c r="AA130" s="16"/>
      <c r="AB130" s="16"/>
      <c r="AC130" s="16"/>
      <c r="AD130" s="16"/>
      <c r="AE130" s="24">
        <v>21</v>
      </c>
      <c r="AF130" s="26" t="s">
        <v>256</v>
      </c>
      <c r="AG130" s="26">
        <v>1</v>
      </c>
      <c r="AH130" s="26">
        <v>1</v>
      </c>
      <c r="AI130" s="16"/>
      <c r="AJ130" s="16"/>
      <c r="AK130" s="16"/>
      <c r="AL130" s="16"/>
      <c r="AM130" s="16"/>
    </row>
    <row r="131" spans="1:39" x14ac:dyDescent="0.3">
      <c r="A131" s="16"/>
      <c r="B131" s="16"/>
      <c r="C131" s="17"/>
      <c r="D131" s="16"/>
      <c r="E131" s="16"/>
      <c r="F131" s="16"/>
      <c r="G131" s="16"/>
      <c r="H131" s="16"/>
      <c r="I131" s="16"/>
      <c r="J131" s="16"/>
      <c r="K131" s="16"/>
      <c r="L131" s="16"/>
      <c r="M131" s="16"/>
      <c r="N131" s="16"/>
      <c r="O131" s="16"/>
      <c r="P131" s="16"/>
      <c r="Q131" s="16"/>
      <c r="R131" s="16"/>
      <c r="S131" s="16"/>
      <c r="T131" s="16"/>
      <c r="U131" s="16"/>
      <c r="V131" s="16"/>
      <c r="W131" s="16"/>
      <c r="X131" s="16"/>
      <c r="Y131" s="16"/>
      <c r="Z131" s="16"/>
      <c r="AA131" s="16"/>
      <c r="AB131" s="16"/>
      <c r="AC131" s="16"/>
      <c r="AD131" s="16"/>
      <c r="AE131" s="17"/>
      <c r="AF131" s="16"/>
      <c r="AG131" s="16"/>
      <c r="AH131" s="16"/>
      <c r="AI131" s="16"/>
      <c r="AJ131" s="16"/>
      <c r="AK131" s="16"/>
      <c r="AL131" s="16"/>
      <c r="AM131" s="16"/>
    </row>
    <row r="132" spans="1:39" x14ac:dyDescent="0.3">
      <c r="A132" s="16"/>
      <c r="B132" s="16"/>
      <c r="C132" s="17"/>
      <c r="D132" s="16"/>
      <c r="E132" s="16"/>
      <c r="F132" s="16"/>
      <c r="G132" s="16"/>
      <c r="H132" s="16"/>
      <c r="I132" s="16"/>
      <c r="J132" s="16"/>
      <c r="K132" s="16"/>
      <c r="L132" s="16"/>
      <c r="M132" s="16"/>
      <c r="N132" s="16"/>
      <c r="O132" s="16"/>
      <c r="P132" s="16"/>
      <c r="Q132" s="16"/>
      <c r="R132" s="16"/>
      <c r="S132" s="16"/>
      <c r="T132" s="16"/>
      <c r="U132" s="16"/>
      <c r="V132" s="16"/>
      <c r="W132" s="16"/>
      <c r="X132" s="16"/>
      <c r="Y132" s="16"/>
      <c r="Z132" s="16"/>
      <c r="AA132" s="16"/>
      <c r="AB132" s="16"/>
      <c r="AC132" s="16"/>
      <c r="AD132" s="16"/>
      <c r="AE132" s="17"/>
      <c r="AF132" s="16"/>
      <c r="AG132" s="16"/>
      <c r="AH132" s="16"/>
      <c r="AI132" s="16"/>
      <c r="AJ132" s="16"/>
      <c r="AK132" s="16"/>
      <c r="AL132" s="16"/>
      <c r="AM132" s="16"/>
    </row>
    <row r="133" spans="1:39" x14ac:dyDescent="0.3">
      <c r="A133" s="16"/>
      <c r="B133" s="20"/>
      <c r="C133" s="20"/>
      <c r="D133" s="20" t="s">
        <v>333</v>
      </c>
      <c r="E133" s="20"/>
      <c r="F133" s="20"/>
      <c r="G133" s="20"/>
      <c r="H133" s="20"/>
      <c r="I133" s="20"/>
      <c r="J133" s="16"/>
      <c r="K133" s="16"/>
      <c r="L133" s="20"/>
      <c r="M133" s="20" t="s">
        <v>358</v>
      </c>
      <c r="N133" s="20"/>
      <c r="O133" s="20"/>
      <c r="P133" s="20"/>
      <c r="Q133" s="20"/>
      <c r="R133" s="16"/>
      <c r="S133" s="154" t="s">
        <v>359</v>
      </c>
      <c r="T133" s="154"/>
      <c r="U133" s="154"/>
      <c r="V133" s="154"/>
      <c r="W133" s="154"/>
      <c r="X133" s="154"/>
      <c r="Y133" s="154"/>
      <c r="Z133" s="154"/>
      <c r="AA133" s="154"/>
      <c r="AB133" s="154"/>
      <c r="AC133" s="16"/>
      <c r="AD133" s="16"/>
      <c r="AE133" s="20"/>
      <c r="AF133" s="20" t="s">
        <v>333</v>
      </c>
      <c r="AG133" s="20"/>
      <c r="AH133" s="20"/>
      <c r="AI133" s="16"/>
      <c r="AJ133" s="16"/>
      <c r="AK133" s="16"/>
      <c r="AL133" s="16"/>
      <c r="AM133" s="16"/>
    </row>
    <row r="134" spans="1:39" x14ac:dyDescent="0.3">
      <c r="A134" s="16"/>
      <c r="B134" s="23" t="s">
        <v>14</v>
      </c>
      <c r="C134" s="22" t="s">
        <v>15</v>
      </c>
      <c r="D134" s="23" t="s">
        <v>78</v>
      </c>
      <c r="E134" s="22" t="s">
        <v>1</v>
      </c>
      <c r="F134" s="22" t="s">
        <v>7</v>
      </c>
      <c r="G134" s="22" t="s">
        <v>64</v>
      </c>
      <c r="H134" s="22" t="s">
        <v>65</v>
      </c>
      <c r="I134" s="22" t="s">
        <v>77</v>
      </c>
      <c r="J134" s="16"/>
      <c r="K134" s="16"/>
      <c r="L134" s="82" t="s">
        <v>233</v>
      </c>
      <c r="M134" s="82" t="s">
        <v>231</v>
      </c>
      <c r="N134" s="82"/>
      <c r="O134" s="82" t="s">
        <v>234</v>
      </c>
      <c r="P134" s="82"/>
      <c r="Q134" s="82" t="s">
        <v>232</v>
      </c>
      <c r="R134" s="16"/>
      <c r="S134" s="17"/>
      <c r="T134" s="16"/>
      <c r="U134" s="17" t="s">
        <v>0</v>
      </c>
      <c r="V134" s="17" t="s">
        <v>1</v>
      </c>
      <c r="W134" s="17" t="s">
        <v>2</v>
      </c>
      <c r="X134" s="17" t="s">
        <v>3</v>
      </c>
      <c r="Y134" s="17" t="s">
        <v>4</v>
      </c>
      <c r="Z134" s="17" t="s">
        <v>5</v>
      </c>
      <c r="AA134" s="17" t="s">
        <v>52</v>
      </c>
      <c r="AB134" s="21" t="s">
        <v>53</v>
      </c>
      <c r="AC134" s="16"/>
      <c r="AD134" s="16"/>
      <c r="AE134" s="95" t="s">
        <v>15</v>
      </c>
      <c r="AF134" s="96" t="s">
        <v>78</v>
      </c>
      <c r="AG134" s="95" t="s">
        <v>1</v>
      </c>
      <c r="AH134" s="95" t="s">
        <v>7</v>
      </c>
      <c r="AI134" s="16"/>
      <c r="AJ134" s="16"/>
      <c r="AK134" s="16"/>
      <c r="AL134" s="16"/>
      <c r="AM134" s="16"/>
    </row>
    <row r="135" spans="1:39" x14ac:dyDescent="0.3">
      <c r="A135" s="16"/>
      <c r="B135" s="26">
        <v>5</v>
      </c>
      <c r="C135" s="24">
        <v>21</v>
      </c>
      <c r="D135" s="11" t="s">
        <v>329</v>
      </c>
      <c r="E135" s="41"/>
      <c r="F135" s="41">
        <v>1</v>
      </c>
      <c r="G135" s="26"/>
      <c r="H135" s="26"/>
      <c r="I135" s="41" t="s">
        <v>367</v>
      </c>
      <c r="J135" s="16"/>
      <c r="K135" s="16"/>
      <c r="L135" s="19">
        <v>1</v>
      </c>
      <c r="M135" s="16" t="str">
        <f>+T136</f>
        <v>Panteras Negras</v>
      </c>
      <c r="N135" s="83">
        <v>1</v>
      </c>
      <c r="O135" s="84" t="s">
        <v>6</v>
      </c>
      <c r="P135" s="83">
        <v>0</v>
      </c>
      <c r="Q135" s="16" t="str">
        <f>+T135</f>
        <v>Panteras Blancas</v>
      </c>
      <c r="R135" s="16"/>
      <c r="S135" s="85">
        <v>1</v>
      </c>
      <c r="T135" s="86" t="s">
        <v>364</v>
      </c>
      <c r="U135" s="85">
        <v>5</v>
      </c>
      <c r="V135" s="86">
        <v>3</v>
      </c>
      <c r="W135" s="85">
        <v>0</v>
      </c>
      <c r="X135" s="85">
        <v>2</v>
      </c>
      <c r="Y135" s="85">
        <v>7</v>
      </c>
      <c r="Z135" s="85">
        <v>3</v>
      </c>
      <c r="AA135" s="85">
        <f>+Y135-Z135</f>
        <v>4</v>
      </c>
      <c r="AB135" s="89">
        <f>+V135*3+W135*1+X135*0</f>
        <v>9</v>
      </c>
      <c r="AC135" s="16"/>
      <c r="AD135" s="16"/>
      <c r="AE135" s="97">
        <v>1</v>
      </c>
      <c r="AF135" s="98" t="s">
        <v>368</v>
      </c>
      <c r="AG135" s="99">
        <v>6</v>
      </c>
      <c r="AH135" s="99">
        <v>2</v>
      </c>
      <c r="AI135" s="16"/>
      <c r="AJ135" s="16"/>
      <c r="AK135" s="16"/>
      <c r="AL135" s="16"/>
      <c r="AM135" s="16"/>
    </row>
    <row r="136" spans="1:39" x14ac:dyDescent="0.3">
      <c r="A136" s="16"/>
      <c r="B136" s="26">
        <v>7</v>
      </c>
      <c r="C136" s="24">
        <v>15</v>
      </c>
      <c r="D136" s="36" t="s">
        <v>325</v>
      </c>
      <c r="E136" s="41"/>
      <c r="F136" s="41"/>
      <c r="G136" s="24"/>
      <c r="H136" s="24"/>
      <c r="I136" s="41" t="s">
        <v>366</v>
      </c>
      <c r="J136" s="16"/>
      <c r="K136" s="16"/>
      <c r="L136" s="85">
        <v>2</v>
      </c>
      <c r="M136" s="86" t="str">
        <f>+T137</f>
        <v>Panteras Rosas</v>
      </c>
      <c r="N136" s="87">
        <v>1</v>
      </c>
      <c r="O136" s="88" t="s">
        <v>6</v>
      </c>
      <c r="P136" s="87">
        <v>0</v>
      </c>
      <c r="Q136" s="86" t="str">
        <f>+T136</f>
        <v>Panteras Negras</v>
      </c>
      <c r="R136" s="16"/>
      <c r="S136" s="17">
        <v>2</v>
      </c>
      <c r="T136" s="16" t="s">
        <v>363</v>
      </c>
      <c r="U136" s="17">
        <v>5</v>
      </c>
      <c r="V136" s="16">
        <v>2</v>
      </c>
      <c r="W136" s="17">
        <v>1</v>
      </c>
      <c r="X136" s="17">
        <v>2</v>
      </c>
      <c r="Y136" s="17">
        <v>6</v>
      </c>
      <c r="Z136" s="17">
        <v>7</v>
      </c>
      <c r="AA136" s="17">
        <f>+Y136-Z136</f>
        <v>-1</v>
      </c>
      <c r="AB136" s="21">
        <f>+V136*3+W136*1+X136*0</f>
        <v>7</v>
      </c>
      <c r="AC136" s="16"/>
      <c r="AD136" s="16"/>
      <c r="AE136" s="97">
        <v>2</v>
      </c>
      <c r="AF136" s="100" t="s">
        <v>298</v>
      </c>
      <c r="AG136" s="99">
        <v>2</v>
      </c>
      <c r="AH136" s="99">
        <v>3</v>
      </c>
      <c r="AI136" s="16"/>
      <c r="AJ136" s="16"/>
      <c r="AK136" s="16"/>
      <c r="AL136" s="16"/>
      <c r="AM136" s="16"/>
    </row>
    <row r="137" spans="1:39" x14ac:dyDescent="0.3">
      <c r="A137" s="16"/>
      <c r="B137" s="26">
        <v>8</v>
      </c>
      <c r="C137" s="24">
        <v>18</v>
      </c>
      <c r="D137" s="52" t="s">
        <v>34</v>
      </c>
      <c r="E137" s="41"/>
      <c r="F137" s="41"/>
      <c r="G137" s="26"/>
      <c r="H137" s="26"/>
      <c r="I137" s="41" t="s">
        <v>366</v>
      </c>
      <c r="J137" s="16"/>
      <c r="K137" s="16"/>
      <c r="L137" s="19">
        <v>3</v>
      </c>
      <c r="M137" s="16" t="str">
        <f>+T137</f>
        <v>Panteras Rosas</v>
      </c>
      <c r="N137" s="83">
        <v>0</v>
      </c>
      <c r="O137" s="84" t="s">
        <v>6</v>
      </c>
      <c r="P137" s="83">
        <v>1</v>
      </c>
      <c r="Q137" s="16" t="str">
        <f>+T135</f>
        <v>Panteras Blancas</v>
      </c>
      <c r="R137" s="16"/>
      <c r="S137" s="85">
        <v>3</v>
      </c>
      <c r="T137" s="86" t="s">
        <v>362</v>
      </c>
      <c r="U137" s="85">
        <v>4</v>
      </c>
      <c r="V137" s="86">
        <v>1</v>
      </c>
      <c r="W137" s="85">
        <v>1</v>
      </c>
      <c r="X137" s="85">
        <v>2</v>
      </c>
      <c r="Y137" s="85">
        <v>4</v>
      </c>
      <c r="Z137" s="85">
        <v>7</v>
      </c>
      <c r="AA137" s="85">
        <f>+Y137-Z137</f>
        <v>-3</v>
      </c>
      <c r="AB137" s="89">
        <f>+V137*3+W137*1+X137*0</f>
        <v>4</v>
      </c>
      <c r="AC137" s="16"/>
      <c r="AD137" s="16"/>
      <c r="AE137" s="97">
        <v>3</v>
      </c>
      <c r="AF137" s="100" t="s">
        <v>347</v>
      </c>
      <c r="AG137" s="99">
        <v>1</v>
      </c>
      <c r="AH137" s="99"/>
      <c r="AI137" s="16"/>
      <c r="AJ137" s="16"/>
      <c r="AK137" s="16"/>
      <c r="AL137" s="16"/>
      <c r="AM137" s="16"/>
    </row>
    <row r="138" spans="1:39" x14ac:dyDescent="0.3">
      <c r="A138" s="16"/>
      <c r="B138" s="26">
        <v>10</v>
      </c>
      <c r="C138" s="24">
        <v>4</v>
      </c>
      <c r="D138" s="52" t="s">
        <v>256</v>
      </c>
      <c r="E138" s="41">
        <v>3</v>
      </c>
      <c r="F138" s="41">
        <v>2</v>
      </c>
      <c r="G138" s="26"/>
      <c r="H138" s="26"/>
      <c r="I138" s="41" t="s">
        <v>367</v>
      </c>
      <c r="J138" s="16"/>
      <c r="K138" s="16"/>
      <c r="L138" s="85">
        <v>4</v>
      </c>
      <c r="M138" s="86" t="str">
        <f>+T135</f>
        <v>Panteras Blancas</v>
      </c>
      <c r="N138" s="87">
        <v>2</v>
      </c>
      <c r="O138" s="88" t="s">
        <v>6</v>
      </c>
      <c r="P138" s="87">
        <v>0</v>
      </c>
      <c r="Q138" s="86" t="str">
        <f>+T136</f>
        <v>Panteras Negras</v>
      </c>
      <c r="R138" s="16"/>
      <c r="S138" s="16"/>
      <c r="T138" s="16"/>
      <c r="U138" s="16"/>
      <c r="V138" s="16"/>
      <c r="W138" s="16"/>
      <c r="X138" s="16"/>
      <c r="Y138" s="16"/>
      <c r="Z138" s="16"/>
      <c r="AA138" s="16"/>
      <c r="AB138" s="16"/>
      <c r="AC138" s="16"/>
      <c r="AD138" s="16"/>
      <c r="AE138" s="97">
        <v>4</v>
      </c>
      <c r="AF138" s="100" t="s">
        <v>345</v>
      </c>
      <c r="AG138" s="99">
        <v>0</v>
      </c>
      <c r="AH138" s="99">
        <v>0</v>
      </c>
      <c r="AI138" s="16"/>
      <c r="AJ138" s="16"/>
      <c r="AK138" s="16"/>
      <c r="AL138" s="16"/>
      <c r="AM138" s="16"/>
    </row>
    <row r="139" spans="1:39" x14ac:dyDescent="0.3">
      <c r="A139" s="16"/>
      <c r="B139" s="26">
        <v>11</v>
      </c>
      <c r="C139" s="24">
        <v>20</v>
      </c>
      <c r="D139" s="52" t="s">
        <v>304</v>
      </c>
      <c r="E139" s="41">
        <v>1</v>
      </c>
      <c r="F139" s="41"/>
      <c r="G139" s="26"/>
      <c r="H139" s="26"/>
      <c r="I139" s="41" t="s">
        <v>274</v>
      </c>
      <c r="J139" s="16"/>
      <c r="K139" s="16"/>
      <c r="L139" s="19">
        <v>5</v>
      </c>
      <c r="M139" s="16" t="str">
        <f>+T135</f>
        <v>Panteras Blancas</v>
      </c>
      <c r="N139" s="83">
        <v>3</v>
      </c>
      <c r="O139" s="84" t="s">
        <v>6</v>
      </c>
      <c r="P139" s="83">
        <v>0</v>
      </c>
      <c r="Q139" s="16" t="str">
        <f>+T137</f>
        <v>Panteras Rosas</v>
      </c>
      <c r="R139" s="16"/>
      <c r="S139" s="16"/>
      <c r="T139" s="16"/>
      <c r="U139" s="16"/>
      <c r="V139" s="16"/>
      <c r="W139" s="16"/>
      <c r="X139" s="16"/>
      <c r="Y139" s="16"/>
      <c r="Z139" s="16"/>
      <c r="AA139" s="16"/>
      <c r="AB139" s="16"/>
      <c r="AC139" s="16"/>
      <c r="AD139" s="16"/>
      <c r="AE139" s="97">
        <v>5</v>
      </c>
      <c r="AF139" s="100" t="s">
        <v>325</v>
      </c>
      <c r="AG139" s="99"/>
      <c r="AH139" s="99"/>
      <c r="AI139" s="16"/>
      <c r="AJ139" s="16"/>
      <c r="AK139" s="16"/>
      <c r="AL139" s="16"/>
      <c r="AM139" s="16"/>
    </row>
    <row r="140" spans="1:39" x14ac:dyDescent="0.3">
      <c r="A140" s="16"/>
      <c r="B140" s="26">
        <v>12</v>
      </c>
      <c r="C140" s="24">
        <v>8</v>
      </c>
      <c r="D140" s="52" t="s">
        <v>322</v>
      </c>
      <c r="E140" s="41"/>
      <c r="F140" s="41"/>
      <c r="G140" s="26"/>
      <c r="H140" s="26"/>
      <c r="I140" s="41" t="s">
        <v>367</v>
      </c>
      <c r="J140" s="16"/>
      <c r="K140" s="16"/>
      <c r="L140" s="85">
        <v>6</v>
      </c>
      <c r="M140" s="86" t="str">
        <f>+T136</f>
        <v>Panteras Negras</v>
      </c>
      <c r="N140" s="87">
        <v>2</v>
      </c>
      <c r="O140" s="88" t="s">
        <v>6</v>
      </c>
      <c r="P140" s="87">
        <v>1</v>
      </c>
      <c r="Q140" s="86" t="str">
        <f>+T135</f>
        <v>Panteras Blancas</v>
      </c>
      <c r="R140" s="16"/>
      <c r="S140" s="16"/>
      <c r="T140" s="16"/>
      <c r="U140" s="16"/>
      <c r="V140" s="16"/>
      <c r="W140" s="16"/>
      <c r="X140" s="16"/>
      <c r="Y140" s="16"/>
      <c r="Z140" s="16"/>
      <c r="AA140" s="16"/>
      <c r="AB140" s="16"/>
      <c r="AC140" s="16"/>
      <c r="AD140" s="16"/>
      <c r="AE140" s="97">
        <v>6</v>
      </c>
      <c r="AF140" s="100" t="s">
        <v>369</v>
      </c>
      <c r="AG140" s="99"/>
      <c r="AH140" s="99"/>
      <c r="AI140" s="16"/>
      <c r="AJ140" s="16"/>
      <c r="AK140" s="16"/>
      <c r="AL140" s="16"/>
      <c r="AM140" s="16"/>
    </row>
    <row r="141" spans="1:39" x14ac:dyDescent="0.3">
      <c r="A141" s="16"/>
      <c r="B141" s="26">
        <v>14</v>
      </c>
      <c r="C141" s="24">
        <v>1</v>
      </c>
      <c r="D141" s="52" t="s">
        <v>310</v>
      </c>
      <c r="E141" s="41"/>
      <c r="F141" s="41"/>
      <c r="G141" s="26"/>
      <c r="H141" s="26"/>
      <c r="I141" s="41" t="s">
        <v>274</v>
      </c>
      <c r="J141" s="16"/>
      <c r="K141" s="16"/>
      <c r="L141" s="19">
        <v>7</v>
      </c>
      <c r="M141" s="16" t="str">
        <f>+T136</f>
        <v>Panteras Negras</v>
      </c>
      <c r="N141" s="83">
        <v>3</v>
      </c>
      <c r="O141" s="84" t="s">
        <v>6</v>
      </c>
      <c r="P141" s="83">
        <v>3</v>
      </c>
      <c r="Q141" s="16" t="str">
        <f>+T137</f>
        <v>Panteras Rosas</v>
      </c>
      <c r="R141" s="16"/>
      <c r="S141" s="16"/>
      <c r="T141" s="16"/>
      <c r="U141" s="16"/>
      <c r="V141" s="16"/>
      <c r="W141" s="16"/>
      <c r="X141" s="16"/>
      <c r="Y141" s="16"/>
      <c r="Z141" s="16"/>
      <c r="AA141" s="16"/>
      <c r="AB141" s="16"/>
      <c r="AC141" s="16"/>
      <c r="AD141" s="16"/>
      <c r="AE141" s="97">
        <v>7</v>
      </c>
      <c r="AF141" s="100" t="s">
        <v>308</v>
      </c>
      <c r="AG141" s="99"/>
      <c r="AH141" s="99"/>
      <c r="AI141" s="16"/>
      <c r="AJ141" s="16"/>
      <c r="AK141" s="16"/>
      <c r="AL141" s="16"/>
      <c r="AM141" s="16"/>
    </row>
    <row r="142" spans="1:39" x14ac:dyDescent="0.3">
      <c r="A142" s="16"/>
      <c r="B142" s="26">
        <v>16</v>
      </c>
      <c r="C142" s="24">
        <v>19</v>
      </c>
      <c r="D142" s="52" t="s">
        <v>314</v>
      </c>
      <c r="E142" s="41">
        <v>2</v>
      </c>
      <c r="F142" s="41">
        <v>3</v>
      </c>
      <c r="G142" s="26"/>
      <c r="H142" s="26"/>
      <c r="I142" s="41" t="s">
        <v>367</v>
      </c>
      <c r="J142" s="16"/>
      <c r="K142" s="16"/>
      <c r="L142" s="16"/>
      <c r="M142" s="16"/>
      <c r="N142" s="16"/>
      <c r="O142" s="16"/>
      <c r="P142" s="16"/>
      <c r="Q142" s="16"/>
      <c r="R142" s="16"/>
      <c r="S142" s="16"/>
      <c r="T142" s="16"/>
      <c r="U142" s="16"/>
      <c r="V142" s="16"/>
      <c r="W142" s="16"/>
      <c r="X142" s="16"/>
      <c r="Y142" s="16"/>
      <c r="Z142" s="16"/>
      <c r="AA142" s="16"/>
      <c r="AB142" s="16"/>
      <c r="AC142" s="16"/>
      <c r="AD142" s="16"/>
      <c r="AE142" s="101">
        <v>1</v>
      </c>
      <c r="AF142" s="102" t="s">
        <v>256</v>
      </c>
      <c r="AG142" s="103">
        <v>3</v>
      </c>
      <c r="AH142" s="103">
        <v>2</v>
      </c>
      <c r="AI142" s="16"/>
      <c r="AJ142" s="16"/>
      <c r="AK142" s="16"/>
      <c r="AL142" s="16"/>
      <c r="AM142" s="16"/>
    </row>
    <row r="143" spans="1:39" x14ac:dyDescent="0.3">
      <c r="A143" s="16"/>
      <c r="B143" s="26">
        <v>18</v>
      </c>
      <c r="C143" s="24">
        <v>10</v>
      </c>
      <c r="D143" s="52" t="s">
        <v>308</v>
      </c>
      <c r="E143" s="41"/>
      <c r="F143" s="41"/>
      <c r="G143" s="26"/>
      <c r="H143" s="26"/>
      <c r="I143" s="41" t="s">
        <v>366</v>
      </c>
      <c r="J143" s="16"/>
      <c r="K143" s="16"/>
      <c r="L143" s="16"/>
      <c r="M143" s="16"/>
      <c r="N143" s="16"/>
      <c r="O143" s="16"/>
      <c r="P143" s="16"/>
      <c r="Q143" s="16"/>
      <c r="R143" s="16"/>
      <c r="S143" s="16"/>
      <c r="T143" s="16"/>
      <c r="U143" s="16"/>
      <c r="V143" s="16"/>
      <c r="W143" s="16"/>
      <c r="X143" s="16"/>
      <c r="Y143" s="16"/>
      <c r="Z143" s="16"/>
      <c r="AA143" s="16"/>
      <c r="AB143" s="16"/>
      <c r="AC143" s="16"/>
      <c r="AD143" s="16"/>
      <c r="AE143" s="101">
        <v>2</v>
      </c>
      <c r="AF143" s="102" t="s">
        <v>314</v>
      </c>
      <c r="AG143" s="103">
        <v>2</v>
      </c>
      <c r="AH143" s="103">
        <v>3</v>
      </c>
      <c r="AI143" s="16"/>
      <c r="AJ143" s="16"/>
      <c r="AK143" s="16"/>
      <c r="AL143" s="16"/>
      <c r="AM143" s="16"/>
    </row>
    <row r="144" spans="1:39" x14ac:dyDescent="0.3">
      <c r="A144" s="16"/>
      <c r="B144" s="26">
        <v>21</v>
      </c>
      <c r="C144" s="24">
        <v>16</v>
      </c>
      <c r="D144" s="52" t="s">
        <v>10</v>
      </c>
      <c r="E144" s="41"/>
      <c r="F144" s="41"/>
      <c r="G144" s="26"/>
      <c r="H144" s="26"/>
      <c r="I144" s="41" t="s">
        <v>274</v>
      </c>
      <c r="J144" s="16"/>
      <c r="K144" s="16"/>
      <c r="L144" s="16"/>
      <c r="M144" s="16"/>
      <c r="N144" s="16"/>
      <c r="O144" s="16"/>
      <c r="P144" s="16"/>
      <c r="Q144" s="16"/>
      <c r="R144" s="16"/>
      <c r="S144" s="16"/>
      <c r="T144" s="16"/>
      <c r="U144" s="16"/>
      <c r="V144" s="16"/>
      <c r="W144" s="16"/>
      <c r="X144" s="16"/>
      <c r="Y144" s="16"/>
      <c r="Z144" s="16"/>
      <c r="AA144" s="16"/>
      <c r="AB144" s="16"/>
      <c r="AC144" s="16"/>
      <c r="AD144" s="16"/>
      <c r="AE144" s="101">
        <v>3</v>
      </c>
      <c r="AF144" s="102" t="s">
        <v>346</v>
      </c>
      <c r="AG144" s="103">
        <v>2</v>
      </c>
      <c r="AH144" s="103"/>
      <c r="AI144" s="16"/>
      <c r="AJ144" s="16"/>
      <c r="AK144" s="16"/>
      <c r="AL144" s="16"/>
      <c r="AM144" s="16"/>
    </row>
    <row r="145" spans="1:39" x14ac:dyDescent="0.3">
      <c r="A145" s="16"/>
      <c r="B145" s="26">
        <v>24</v>
      </c>
      <c r="C145" s="24">
        <v>13</v>
      </c>
      <c r="D145" s="52" t="s">
        <v>309</v>
      </c>
      <c r="E145" s="41">
        <v>6</v>
      </c>
      <c r="F145" s="41">
        <v>2</v>
      </c>
      <c r="G145" s="26"/>
      <c r="H145" s="26"/>
      <c r="I145" s="41" t="s">
        <v>366</v>
      </c>
      <c r="J145" s="16"/>
      <c r="K145" s="16"/>
      <c r="L145" s="16"/>
      <c r="M145" s="16"/>
      <c r="N145" s="16"/>
      <c r="O145" s="16"/>
      <c r="P145" s="16"/>
      <c r="Q145" s="16"/>
      <c r="R145" s="16"/>
      <c r="S145" s="16"/>
      <c r="T145" s="16"/>
      <c r="U145" s="16"/>
      <c r="V145" s="16"/>
      <c r="W145" s="16"/>
      <c r="X145" s="16"/>
      <c r="Y145" s="16"/>
      <c r="Z145" s="16"/>
      <c r="AA145" s="16"/>
      <c r="AB145" s="16"/>
      <c r="AC145" s="16"/>
      <c r="AD145" s="16"/>
      <c r="AE145" s="101">
        <v>4</v>
      </c>
      <c r="AF145" s="102" t="s">
        <v>348</v>
      </c>
      <c r="AG145" s="103">
        <v>1</v>
      </c>
      <c r="AH145" s="103"/>
      <c r="AI145" s="16"/>
      <c r="AJ145" s="16"/>
      <c r="AK145" s="16"/>
      <c r="AL145" s="16"/>
      <c r="AM145" s="16"/>
    </row>
    <row r="146" spans="1:39" x14ac:dyDescent="0.3">
      <c r="A146" s="16"/>
      <c r="B146" s="26">
        <v>25</v>
      </c>
      <c r="C146" s="24">
        <v>11</v>
      </c>
      <c r="D146" s="52" t="s">
        <v>298</v>
      </c>
      <c r="E146" s="41">
        <v>2</v>
      </c>
      <c r="F146" s="41">
        <v>3</v>
      </c>
      <c r="G146" s="26"/>
      <c r="H146" s="26"/>
      <c r="I146" s="41" t="s">
        <v>366</v>
      </c>
      <c r="J146" s="16"/>
      <c r="K146" s="16"/>
      <c r="L146" s="16"/>
      <c r="M146" s="16"/>
      <c r="N146" s="16"/>
      <c r="O146" s="16"/>
      <c r="P146" s="16"/>
      <c r="Q146" s="16"/>
      <c r="R146" s="16"/>
      <c r="S146" s="16"/>
      <c r="T146" s="16"/>
      <c r="U146" s="16"/>
      <c r="V146" s="16"/>
      <c r="W146" s="16"/>
      <c r="X146" s="16"/>
      <c r="Y146" s="16"/>
      <c r="Z146" s="16"/>
      <c r="AA146" s="16"/>
      <c r="AB146" s="16"/>
      <c r="AC146" s="16"/>
      <c r="AD146" s="16"/>
      <c r="AE146" s="101">
        <v>5</v>
      </c>
      <c r="AF146" s="102" t="s">
        <v>354</v>
      </c>
      <c r="AG146" s="103">
        <v>0</v>
      </c>
      <c r="AH146" s="103">
        <v>0</v>
      </c>
      <c r="AI146" s="16"/>
      <c r="AJ146" s="16"/>
      <c r="AK146" s="16"/>
      <c r="AL146" s="16"/>
      <c r="AM146" s="16"/>
    </row>
    <row r="147" spans="1:39" x14ac:dyDescent="0.3">
      <c r="A147" s="16"/>
      <c r="B147" s="26">
        <v>26</v>
      </c>
      <c r="C147" s="24">
        <v>9</v>
      </c>
      <c r="D147" s="52" t="s">
        <v>346</v>
      </c>
      <c r="E147" s="41">
        <v>2</v>
      </c>
      <c r="F147" s="41"/>
      <c r="G147" s="26"/>
      <c r="H147" s="26"/>
      <c r="I147" s="41" t="s">
        <v>367</v>
      </c>
      <c r="J147" s="16"/>
      <c r="K147" s="16"/>
      <c r="L147" s="16"/>
      <c r="M147" s="16"/>
      <c r="N147" s="16"/>
      <c r="O147" s="16"/>
      <c r="P147" s="16"/>
      <c r="Q147" s="16"/>
      <c r="R147" s="16"/>
      <c r="S147" s="16"/>
      <c r="T147" s="16"/>
      <c r="U147" s="16"/>
      <c r="V147" s="16"/>
      <c r="W147" s="16"/>
      <c r="X147" s="16"/>
      <c r="Y147" s="16"/>
      <c r="Z147" s="16"/>
      <c r="AA147" s="16"/>
      <c r="AB147" s="16"/>
      <c r="AC147" s="16"/>
      <c r="AD147" s="16"/>
      <c r="AE147" s="101">
        <v>6</v>
      </c>
      <c r="AF147" s="102" t="s">
        <v>329</v>
      </c>
      <c r="AG147" s="103"/>
      <c r="AH147" s="103">
        <v>1</v>
      </c>
      <c r="AI147" s="16"/>
      <c r="AJ147" s="16"/>
      <c r="AK147" s="16"/>
      <c r="AL147" s="16"/>
      <c r="AM147" s="16"/>
    </row>
    <row r="148" spans="1:39" x14ac:dyDescent="0.3">
      <c r="A148" s="16"/>
      <c r="B148" s="26">
        <v>27</v>
      </c>
      <c r="C148" s="24">
        <v>12</v>
      </c>
      <c r="D148" s="52" t="s">
        <v>347</v>
      </c>
      <c r="E148" s="41">
        <v>1</v>
      </c>
      <c r="F148" s="41"/>
      <c r="G148" s="26"/>
      <c r="H148" s="26"/>
      <c r="I148" s="41" t="s">
        <v>366</v>
      </c>
      <c r="J148" s="16"/>
      <c r="K148" s="16"/>
      <c r="L148" s="16"/>
      <c r="M148" s="16"/>
      <c r="N148" s="16"/>
      <c r="O148" s="16"/>
      <c r="P148" s="16"/>
      <c r="Q148" s="16"/>
      <c r="R148" s="16"/>
      <c r="S148" s="16"/>
      <c r="T148" s="16"/>
      <c r="U148" s="16"/>
      <c r="V148" s="16"/>
      <c r="W148" s="16"/>
      <c r="X148" s="16"/>
      <c r="Y148" s="16"/>
      <c r="Z148" s="16"/>
      <c r="AA148" s="16"/>
      <c r="AB148" s="16"/>
      <c r="AC148" s="16"/>
      <c r="AD148" s="16"/>
      <c r="AE148" s="101">
        <v>7</v>
      </c>
      <c r="AF148" s="102" t="s">
        <v>322</v>
      </c>
      <c r="AG148" s="103"/>
      <c r="AH148" s="103"/>
      <c r="AI148" s="16"/>
      <c r="AJ148" s="16"/>
      <c r="AK148" s="16"/>
      <c r="AL148" s="16"/>
      <c r="AM148" s="16"/>
    </row>
    <row r="149" spans="1:39" x14ac:dyDescent="0.3">
      <c r="A149" s="16"/>
      <c r="B149" s="26">
        <v>28</v>
      </c>
      <c r="C149" s="24">
        <v>6</v>
      </c>
      <c r="D149" s="52" t="s">
        <v>350</v>
      </c>
      <c r="E149" s="41"/>
      <c r="F149" s="41">
        <v>1</v>
      </c>
      <c r="G149" s="26"/>
      <c r="H149" s="26"/>
      <c r="I149" s="41" t="s">
        <v>274</v>
      </c>
      <c r="J149" s="16"/>
      <c r="K149" s="16"/>
      <c r="L149" s="16"/>
      <c r="M149" s="16"/>
      <c r="N149" s="16"/>
      <c r="O149" s="16"/>
      <c r="P149" s="16"/>
      <c r="Q149" s="16"/>
      <c r="R149" s="16"/>
      <c r="S149" s="16"/>
      <c r="T149" s="16"/>
      <c r="U149" s="16"/>
      <c r="V149" s="16"/>
      <c r="W149" s="16"/>
      <c r="X149" s="16"/>
      <c r="Y149" s="16"/>
      <c r="Z149" s="16"/>
      <c r="AA149" s="16"/>
      <c r="AB149" s="16"/>
      <c r="AC149" s="16"/>
      <c r="AD149" s="16"/>
      <c r="AE149" s="97">
        <v>1</v>
      </c>
      <c r="AF149" s="100" t="s">
        <v>304</v>
      </c>
      <c r="AG149" s="99">
        <v>1</v>
      </c>
      <c r="AH149" s="99"/>
      <c r="AI149" s="16"/>
      <c r="AJ149" s="16"/>
      <c r="AK149" s="16"/>
      <c r="AL149" s="16"/>
      <c r="AM149" s="16"/>
    </row>
    <row r="150" spans="1:39" x14ac:dyDescent="0.3">
      <c r="A150" s="16"/>
      <c r="B150" s="26">
        <v>33</v>
      </c>
      <c r="C150" s="24">
        <v>7</v>
      </c>
      <c r="D150" s="36" t="s">
        <v>12</v>
      </c>
      <c r="E150" s="41"/>
      <c r="F150" s="41"/>
      <c r="G150" s="24"/>
      <c r="H150" s="24"/>
      <c r="I150" s="41" t="s">
        <v>274</v>
      </c>
      <c r="J150" s="16"/>
      <c r="K150" s="16"/>
      <c r="L150" s="16"/>
      <c r="M150" s="16"/>
      <c r="N150" s="16"/>
      <c r="O150" s="16"/>
      <c r="P150" s="16"/>
      <c r="Q150" s="16"/>
      <c r="R150" s="16"/>
      <c r="S150" s="16"/>
      <c r="T150" s="16"/>
      <c r="U150" s="16"/>
      <c r="V150" s="16"/>
      <c r="W150" s="16"/>
      <c r="X150" s="16"/>
      <c r="Y150" s="16"/>
      <c r="Z150" s="16"/>
      <c r="AA150" s="16"/>
      <c r="AB150" s="16"/>
      <c r="AC150" s="16"/>
      <c r="AD150" s="16"/>
      <c r="AE150" s="97">
        <v>2</v>
      </c>
      <c r="AF150" s="100" t="s">
        <v>312</v>
      </c>
      <c r="AG150" s="99">
        <v>1</v>
      </c>
      <c r="AH150" s="99"/>
      <c r="AI150" s="16"/>
      <c r="AJ150" s="16"/>
      <c r="AK150" s="16"/>
      <c r="AL150" s="16"/>
      <c r="AM150" s="16"/>
    </row>
    <row r="151" spans="1:39" x14ac:dyDescent="0.3">
      <c r="A151" s="16"/>
      <c r="B151" s="26">
        <v>34</v>
      </c>
      <c r="C151" s="24">
        <v>14</v>
      </c>
      <c r="D151" s="36" t="s">
        <v>312</v>
      </c>
      <c r="E151" s="41">
        <v>1</v>
      </c>
      <c r="F151" s="41"/>
      <c r="G151" s="26"/>
      <c r="H151" s="26"/>
      <c r="I151" s="41" t="s">
        <v>274</v>
      </c>
      <c r="J151" s="16"/>
      <c r="K151" s="16"/>
      <c r="L151" s="16"/>
      <c r="M151" s="16"/>
      <c r="N151" s="16"/>
      <c r="O151" s="16"/>
      <c r="P151" s="16"/>
      <c r="Q151" s="16"/>
      <c r="R151" s="16"/>
      <c r="S151" s="16"/>
      <c r="T151" s="16"/>
      <c r="U151" s="16"/>
      <c r="V151" s="16"/>
      <c r="W151" s="16"/>
      <c r="X151" s="16"/>
      <c r="Y151" s="16"/>
      <c r="Z151" s="16"/>
      <c r="AA151" s="16"/>
      <c r="AB151" s="16"/>
      <c r="AC151" s="16"/>
      <c r="AD151" s="16"/>
      <c r="AE151" s="97">
        <v>3</v>
      </c>
      <c r="AF151" s="100" t="s">
        <v>365</v>
      </c>
      <c r="AG151" s="99">
        <v>0</v>
      </c>
      <c r="AH151" s="99">
        <v>0</v>
      </c>
      <c r="AI151" s="16"/>
      <c r="AJ151" s="16"/>
      <c r="AK151" s="16"/>
      <c r="AL151" s="16"/>
      <c r="AM151" s="16"/>
    </row>
    <row r="152" spans="1:39" x14ac:dyDescent="0.3">
      <c r="A152" s="16"/>
      <c r="B152" s="26">
        <v>35</v>
      </c>
      <c r="C152" s="24">
        <v>17</v>
      </c>
      <c r="D152" s="36" t="s">
        <v>348</v>
      </c>
      <c r="E152" s="41">
        <v>1</v>
      </c>
      <c r="F152" s="41"/>
      <c r="G152" s="24"/>
      <c r="H152" s="24"/>
      <c r="I152" s="41" t="s">
        <v>367</v>
      </c>
      <c r="J152" s="16"/>
      <c r="K152" s="16"/>
      <c r="L152" s="16"/>
      <c r="M152" s="16"/>
      <c r="N152" s="16"/>
      <c r="O152" s="16"/>
      <c r="P152" s="16"/>
      <c r="Q152" s="16"/>
      <c r="R152" s="16"/>
      <c r="S152" s="16"/>
      <c r="T152" s="16"/>
      <c r="U152" s="16"/>
      <c r="V152" s="16"/>
      <c r="W152" s="16"/>
      <c r="X152" s="16"/>
      <c r="Y152" s="16"/>
      <c r="Z152" s="16"/>
      <c r="AA152" s="16"/>
      <c r="AB152" s="16"/>
      <c r="AC152" s="16"/>
      <c r="AD152" s="16"/>
      <c r="AE152" s="97">
        <v>4</v>
      </c>
      <c r="AF152" s="100" t="s">
        <v>350</v>
      </c>
      <c r="AG152" s="99"/>
      <c r="AH152" s="99">
        <v>1</v>
      </c>
      <c r="AI152" s="16"/>
      <c r="AJ152" s="16"/>
      <c r="AK152" s="16"/>
      <c r="AL152" s="16"/>
      <c r="AM152" s="16"/>
    </row>
    <row r="153" spans="1:39" x14ac:dyDescent="0.3">
      <c r="A153" s="16"/>
      <c r="B153" s="26">
        <v>41</v>
      </c>
      <c r="C153" s="24">
        <v>5</v>
      </c>
      <c r="D153" s="40" t="s">
        <v>354</v>
      </c>
      <c r="E153" s="41">
        <v>0</v>
      </c>
      <c r="F153" s="41">
        <v>0</v>
      </c>
      <c r="G153" s="26">
        <v>0</v>
      </c>
      <c r="H153" s="26"/>
      <c r="I153" s="41" t="s">
        <v>367</v>
      </c>
      <c r="J153" s="16"/>
      <c r="K153" s="16"/>
      <c r="L153" s="16"/>
      <c r="M153" s="16"/>
      <c r="N153" s="16"/>
      <c r="O153" s="16"/>
      <c r="P153" s="16"/>
      <c r="Q153" s="16"/>
      <c r="R153" s="16"/>
      <c r="S153" s="16"/>
      <c r="T153" s="16"/>
      <c r="U153" s="16"/>
      <c r="V153" s="16"/>
      <c r="W153" s="16"/>
      <c r="X153" s="16"/>
      <c r="Y153" s="16"/>
      <c r="Z153" s="16"/>
      <c r="AA153" s="16"/>
      <c r="AB153" s="16"/>
      <c r="AC153" s="16"/>
      <c r="AD153" s="16"/>
      <c r="AE153" s="97">
        <v>5</v>
      </c>
      <c r="AF153" s="100" t="s">
        <v>310</v>
      </c>
      <c r="AG153" s="99"/>
      <c r="AH153" s="99"/>
      <c r="AI153" s="16"/>
      <c r="AJ153" s="16"/>
      <c r="AK153" s="16"/>
      <c r="AL153" s="16"/>
      <c r="AM153" s="16"/>
    </row>
    <row r="154" spans="1:39" x14ac:dyDescent="0.3">
      <c r="A154" s="16"/>
      <c r="B154" s="26">
        <v>54</v>
      </c>
      <c r="C154" s="24">
        <v>3</v>
      </c>
      <c r="D154" s="74" t="s">
        <v>345</v>
      </c>
      <c r="E154" s="41">
        <v>0</v>
      </c>
      <c r="F154" s="41">
        <v>0</v>
      </c>
      <c r="G154" s="26">
        <v>0</v>
      </c>
      <c r="H154" s="26"/>
      <c r="I154" s="41" t="s">
        <v>366</v>
      </c>
      <c r="J154" s="16"/>
      <c r="K154" s="16"/>
      <c r="L154" s="16"/>
      <c r="M154" s="16"/>
      <c r="N154" s="16"/>
      <c r="O154" s="16"/>
      <c r="P154" s="16"/>
      <c r="Q154" s="16"/>
      <c r="R154" s="16"/>
      <c r="S154" s="16"/>
      <c r="T154" s="16"/>
      <c r="U154" s="16"/>
      <c r="V154" s="16"/>
      <c r="W154" s="16"/>
      <c r="X154" s="16"/>
      <c r="Y154" s="16"/>
      <c r="Z154" s="16"/>
      <c r="AA154" s="16"/>
      <c r="AB154" s="16"/>
      <c r="AC154" s="16"/>
      <c r="AD154" s="16"/>
      <c r="AE154" s="97">
        <v>6</v>
      </c>
      <c r="AF154" s="100" t="s">
        <v>10</v>
      </c>
      <c r="AG154" s="99"/>
      <c r="AH154" s="99"/>
      <c r="AI154" s="16"/>
      <c r="AJ154" s="16"/>
      <c r="AK154" s="16"/>
      <c r="AL154" s="16"/>
      <c r="AM154" s="16"/>
    </row>
    <row r="155" spans="1:39" x14ac:dyDescent="0.3">
      <c r="A155" s="16"/>
      <c r="B155" s="26">
        <v>56</v>
      </c>
      <c r="C155" s="24">
        <v>4</v>
      </c>
      <c r="D155" s="27" t="s">
        <v>365</v>
      </c>
      <c r="E155" s="41">
        <v>0</v>
      </c>
      <c r="F155" s="41">
        <v>0</v>
      </c>
      <c r="G155" s="26">
        <v>0</v>
      </c>
      <c r="H155" s="26"/>
      <c r="I155" s="41" t="s">
        <v>274</v>
      </c>
      <c r="J155" s="16"/>
      <c r="K155" s="16"/>
      <c r="L155" s="16"/>
      <c r="M155" s="16"/>
      <c r="N155" s="16"/>
      <c r="O155" s="16"/>
      <c r="P155" s="16"/>
      <c r="Q155" s="16"/>
      <c r="R155" s="16"/>
      <c r="S155" s="16"/>
      <c r="T155" s="16"/>
      <c r="U155" s="16"/>
      <c r="V155" s="16"/>
      <c r="W155" s="16"/>
      <c r="X155" s="16"/>
      <c r="Y155" s="16"/>
      <c r="Z155" s="16"/>
      <c r="AA155" s="16"/>
      <c r="AB155" s="16"/>
      <c r="AC155" s="16"/>
      <c r="AD155" s="16"/>
      <c r="AE155" s="97">
        <v>7</v>
      </c>
      <c r="AF155" s="100" t="s">
        <v>12</v>
      </c>
      <c r="AG155" s="99"/>
      <c r="AH155" s="99"/>
      <c r="AI155" s="16"/>
      <c r="AJ155" s="16"/>
      <c r="AK155" s="16"/>
      <c r="AL155" s="16"/>
      <c r="AM155" s="16"/>
    </row>
    <row r="156" spans="1:39" x14ac:dyDescent="0.3">
      <c r="A156" s="16"/>
      <c r="B156" s="16"/>
      <c r="C156" s="17"/>
      <c r="D156" s="16"/>
      <c r="E156" s="16"/>
      <c r="F156" s="16"/>
      <c r="G156" s="16"/>
      <c r="H156" s="16"/>
      <c r="I156" s="16"/>
      <c r="J156" s="16"/>
      <c r="K156" s="16"/>
      <c r="L156" s="16"/>
      <c r="M156" s="16"/>
      <c r="N156" s="16"/>
      <c r="O156" s="16"/>
      <c r="P156" s="16"/>
      <c r="Q156" s="16"/>
      <c r="R156" s="16"/>
      <c r="S156" s="16"/>
      <c r="T156" s="16"/>
      <c r="U156" s="16"/>
      <c r="V156" s="16"/>
      <c r="W156" s="16"/>
      <c r="X156" s="16"/>
      <c r="Y156" s="16"/>
      <c r="Z156" s="16"/>
      <c r="AA156" s="16"/>
      <c r="AB156" s="16"/>
      <c r="AC156" s="16"/>
      <c r="AD156" s="16"/>
      <c r="AE156" s="17"/>
      <c r="AF156" s="16"/>
      <c r="AG156" s="16"/>
      <c r="AH156" s="16"/>
      <c r="AI156" s="16"/>
      <c r="AJ156" s="16"/>
      <c r="AK156" s="16"/>
      <c r="AL156" s="16"/>
      <c r="AM156" s="16"/>
    </row>
    <row r="157" spans="1:39" x14ac:dyDescent="0.3">
      <c r="A157" s="16"/>
      <c r="B157" s="20"/>
      <c r="C157" s="20"/>
      <c r="D157" s="20" t="s">
        <v>355</v>
      </c>
      <c r="E157" s="20"/>
      <c r="F157" s="20"/>
      <c r="G157" s="20"/>
      <c r="H157" s="20"/>
      <c r="I157" s="20"/>
      <c r="J157" s="16"/>
      <c r="K157" s="16"/>
      <c r="L157" s="20"/>
      <c r="M157" s="20" t="s">
        <v>356</v>
      </c>
      <c r="N157" s="20"/>
      <c r="O157" s="20"/>
      <c r="P157" s="20"/>
      <c r="Q157" s="20"/>
      <c r="R157" s="16"/>
      <c r="S157" s="94"/>
      <c r="T157" s="104" t="s">
        <v>357</v>
      </c>
      <c r="U157" s="94"/>
      <c r="V157" s="94"/>
      <c r="W157" s="94"/>
      <c r="X157" s="94"/>
      <c r="Y157" s="94"/>
      <c r="Z157" s="94"/>
      <c r="AA157" s="94"/>
      <c r="AB157" s="94"/>
      <c r="AC157" s="16"/>
      <c r="AD157" s="16"/>
      <c r="AE157" s="20"/>
      <c r="AF157" s="20" t="s">
        <v>355</v>
      </c>
      <c r="AG157" s="20"/>
      <c r="AH157" s="20"/>
      <c r="AI157" s="20"/>
      <c r="AJ157" s="16"/>
      <c r="AK157" s="16"/>
      <c r="AL157" s="16"/>
      <c r="AM157" s="16"/>
    </row>
    <row r="158" spans="1:39" x14ac:dyDescent="0.3">
      <c r="A158" s="16"/>
      <c r="B158" s="23" t="s">
        <v>14</v>
      </c>
      <c r="C158" s="22" t="s">
        <v>15</v>
      </c>
      <c r="D158" s="23" t="s">
        <v>78</v>
      </c>
      <c r="E158" s="22" t="s">
        <v>1</v>
      </c>
      <c r="F158" s="22" t="s">
        <v>7</v>
      </c>
      <c r="G158" s="22" t="s">
        <v>64</v>
      </c>
      <c r="H158" s="22" t="s">
        <v>65</v>
      </c>
      <c r="I158" s="22" t="s">
        <v>77</v>
      </c>
      <c r="J158" s="16"/>
      <c r="K158" s="16"/>
      <c r="L158" s="82" t="s">
        <v>233</v>
      </c>
      <c r="M158" s="82" t="s">
        <v>231</v>
      </c>
      <c r="N158" s="82"/>
      <c r="O158" s="82" t="s">
        <v>234</v>
      </c>
      <c r="P158" s="82"/>
      <c r="Q158" s="82" t="s">
        <v>232</v>
      </c>
      <c r="R158" s="16"/>
      <c r="S158" s="17"/>
      <c r="T158" s="16"/>
      <c r="U158" s="17" t="s">
        <v>0</v>
      </c>
      <c r="V158" s="17" t="s">
        <v>1</v>
      </c>
      <c r="W158" s="17" t="s">
        <v>2</v>
      </c>
      <c r="X158" s="17" t="s">
        <v>3</v>
      </c>
      <c r="Y158" s="17" t="s">
        <v>4</v>
      </c>
      <c r="Z158" s="17" t="s">
        <v>5</v>
      </c>
      <c r="AA158" s="17" t="s">
        <v>52</v>
      </c>
      <c r="AB158" s="21" t="s">
        <v>53</v>
      </c>
      <c r="AC158" s="16"/>
      <c r="AD158" s="16"/>
      <c r="AE158" s="95" t="s">
        <v>15</v>
      </c>
      <c r="AF158" s="96" t="s">
        <v>78</v>
      </c>
      <c r="AG158" s="95" t="s">
        <v>1</v>
      </c>
      <c r="AH158" s="95" t="s">
        <v>7</v>
      </c>
      <c r="AI158" s="95" t="s">
        <v>382</v>
      </c>
      <c r="AJ158" s="16"/>
      <c r="AK158" s="16"/>
      <c r="AL158" s="16"/>
      <c r="AM158" s="16"/>
    </row>
    <row r="159" spans="1:39" x14ac:dyDescent="0.3">
      <c r="A159" s="16"/>
      <c r="B159" s="26">
        <v>6</v>
      </c>
      <c r="C159" s="24">
        <v>2</v>
      </c>
      <c r="D159" s="36" t="s">
        <v>377</v>
      </c>
      <c r="E159" s="41"/>
      <c r="F159" s="41"/>
      <c r="G159" s="24"/>
      <c r="H159" s="24"/>
      <c r="I159" s="41" t="s">
        <v>374</v>
      </c>
      <c r="J159" s="16"/>
      <c r="K159" s="16"/>
      <c r="L159" s="19">
        <v>1</v>
      </c>
      <c r="M159" s="16" t="str">
        <f>+T159</f>
        <v>Scalogno FC</v>
      </c>
      <c r="N159" s="83">
        <v>0</v>
      </c>
      <c r="O159" s="84" t="s">
        <v>6</v>
      </c>
      <c r="P159" s="83">
        <v>0</v>
      </c>
      <c r="Q159" s="16" t="str">
        <f>+T160</f>
        <v>Panteras Azules</v>
      </c>
      <c r="R159" s="16"/>
      <c r="S159" s="85">
        <v>1</v>
      </c>
      <c r="T159" s="86" t="s">
        <v>373</v>
      </c>
      <c r="U159" s="85">
        <v>6</v>
      </c>
      <c r="V159" s="86">
        <f>IF(N160&gt;P160,1,0)+IF(P162&gt;N162,1,0)+IF(N163&gt;P163,1,0)+IF(P165&gt;N165,1,0)+IF(N166&gt;P166,1,0)+IF(N159&gt;P159,1,0)</f>
        <v>0</v>
      </c>
      <c r="W159" s="85">
        <f>IF(N160=P160,1,0)+IF(P162=N162,1,0)+IF(N163=P163,1,0)+IF(P165=N165,1,0)+IF(N166=P166,1,0)+IF(N159=P159,1,0)</f>
        <v>3</v>
      </c>
      <c r="X159" s="85">
        <f>IF(N160&lt;P160,1,0)+IF(P162&lt;N162,1,0)+IF(N163&lt;P163,1,0)+IF(P165&lt;N165,1,0)+IF(N166&lt;P166,1,0)+IF(N159&lt;P159,1,0)</f>
        <v>3</v>
      </c>
      <c r="Y159" s="85">
        <v>10</v>
      </c>
      <c r="Z159" s="85">
        <v>5</v>
      </c>
      <c r="AA159" s="85">
        <f>+Y159-Z159</f>
        <v>5</v>
      </c>
      <c r="AB159" s="89">
        <f>+V159*3+W159*1+X159*0</f>
        <v>3</v>
      </c>
      <c r="AC159" s="16"/>
      <c r="AD159" s="16"/>
      <c r="AE159" s="97">
        <v>1</v>
      </c>
      <c r="AF159" s="100" t="s">
        <v>379</v>
      </c>
      <c r="AG159" s="99"/>
      <c r="AH159" s="99"/>
      <c r="AI159" s="99">
        <v>5.2</v>
      </c>
      <c r="AJ159" s="16"/>
      <c r="AK159" s="16"/>
      <c r="AL159" s="16"/>
      <c r="AM159" s="16"/>
    </row>
    <row r="160" spans="1:39" x14ac:dyDescent="0.3">
      <c r="A160" s="16"/>
      <c r="B160" s="26">
        <v>8</v>
      </c>
      <c r="C160" s="24">
        <v>18</v>
      </c>
      <c r="D160" s="36" t="s">
        <v>34</v>
      </c>
      <c r="E160" s="41">
        <v>1</v>
      </c>
      <c r="F160" s="41">
        <v>2</v>
      </c>
      <c r="G160" s="24"/>
      <c r="H160" s="24"/>
      <c r="I160" s="41" t="s">
        <v>374</v>
      </c>
      <c r="J160" s="16"/>
      <c r="K160" s="16"/>
      <c r="L160" s="85">
        <v>2</v>
      </c>
      <c r="M160" s="86" t="str">
        <f>+T159</f>
        <v>Scalogno FC</v>
      </c>
      <c r="N160" s="87">
        <v>1</v>
      </c>
      <c r="O160" s="88" t="s">
        <v>6</v>
      </c>
      <c r="P160" s="87">
        <v>1</v>
      </c>
      <c r="Q160" s="86" t="str">
        <f>+T161</f>
        <v>Panteras Amarillas</v>
      </c>
      <c r="R160" s="16"/>
      <c r="S160" s="17">
        <v>2</v>
      </c>
      <c r="T160" s="16" t="s">
        <v>374</v>
      </c>
      <c r="U160" s="17">
        <v>6</v>
      </c>
      <c r="V160" s="16">
        <f>IF(N161&gt;P161,1,0)+IF(P162&lt;N162,1,0)+IF(N164&lt;P164,1,0)+IF(P165&lt;N165,1,0)+IF(N167&lt;P167,1,0)+IF(N159&lt;P159,1,0)</f>
        <v>2</v>
      </c>
      <c r="W160" s="17">
        <f>IF(N161=P161,1,0)+IF(P162=N162,1,0)+IF(N164=P164,1,0)+IF(P165=N165,1,0)+IF(N167=P167,1,0)+IF(N159=P159,1,0)</f>
        <v>4</v>
      </c>
      <c r="X160" s="17">
        <f>IF(N161&lt;P161,11,0)+IF(P162&gt;N162,1,0)+IF(N164&gt;P164,1,0)+IF(P165&gt;N165,1,0)+IF(N167&gt;P167,1,0)+IF(N159&gt;P159,1,0)</f>
        <v>0</v>
      </c>
      <c r="Y160" s="17">
        <v>8</v>
      </c>
      <c r="Z160" s="17">
        <v>8</v>
      </c>
      <c r="AA160" s="17">
        <f>+Y160-Z160</f>
        <v>0</v>
      </c>
      <c r="AB160" s="21">
        <f>+V160*3+W160*1+X160*0</f>
        <v>10</v>
      </c>
      <c r="AC160" s="16"/>
      <c r="AD160" s="16"/>
      <c r="AE160" s="97">
        <v>2</v>
      </c>
      <c r="AF160" s="100" t="s">
        <v>326</v>
      </c>
      <c r="AG160" s="99">
        <v>4</v>
      </c>
      <c r="AH160" s="99"/>
      <c r="AI160" s="99">
        <v>6.7</v>
      </c>
      <c r="AJ160" s="16"/>
      <c r="AK160" s="16"/>
      <c r="AL160" s="16"/>
      <c r="AM160" s="16"/>
    </row>
    <row r="161" spans="1:39" x14ac:dyDescent="0.3">
      <c r="A161" s="16"/>
      <c r="B161" s="26">
        <v>10</v>
      </c>
      <c r="C161" s="24">
        <v>6</v>
      </c>
      <c r="D161" s="52" t="s">
        <v>326</v>
      </c>
      <c r="E161" s="41">
        <v>4</v>
      </c>
      <c r="F161" s="41"/>
      <c r="G161" s="26"/>
      <c r="H161" s="26"/>
      <c r="I161" s="41" t="s">
        <v>375</v>
      </c>
      <c r="J161" s="16"/>
      <c r="K161" s="16"/>
      <c r="L161" s="19">
        <v>3</v>
      </c>
      <c r="M161" s="16" t="str">
        <f>+T160</f>
        <v>Panteras Azules</v>
      </c>
      <c r="N161" s="83">
        <v>2</v>
      </c>
      <c r="O161" s="84" t="s">
        <v>6</v>
      </c>
      <c r="P161" s="83">
        <v>2</v>
      </c>
      <c r="Q161" s="16" t="str">
        <f>+T161</f>
        <v>Panteras Amarillas</v>
      </c>
      <c r="R161" s="16"/>
      <c r="S161" s="85">
        <v>3</v>
      </c>
      <c r="T161" s="86" t="s">
        <v>375</v>
      </c>
      <c r="U161" s="85">
        <v>6</v>
      </c>
      <c r="V161" s="86">
        <f>IF(N161&lt;P161,1,0)+IF(P163&gt;N163,1,0)+IF(N164&gt;P164,1,0)+IF(P166&gt;N166,1,0)+IF(N167&gt;P167,1,0)+IF(N160&lt;P160,1,0)</f>
        <v>1</v>
      </c>
      <c r="W161" s="85">
        <f>IF(N161=P161,1,0)+IF(P163=N163,1,0)+IF(N164=P164,1,0)+IF(P166=N166,1,0)+IF(N167=P167,1,0)+IF(N160=P160,1,0)</f>
        <v>5</v>
      </c>
      <c r="X161" s="85">
        <f>IF(N161&gt;P161,1,0)+IF(P163&lt;N163,1,0)+IF(N164&lt;P164,1,0)+IF(P166&lt;N166,1,0)+IF(N167&lt;P167,1,0)+IF(N160&gt;P160,1,0)</f>
        <v>0</v>
      </c>
      <c r="Y161" s="85">
        <v>6</v>
      </c>
      <c r="Z161" s="85">
        <v>11</v>
      </c>
      <c r="AA161" s="85">
        <f>+Y161-Z161</f>
        <v>-5</v>
      </c>
      <c r="AB161" s="89">
        <f>+V161*3+W161*1+X161*0</f>
        <v>8</v>
      </c>
      <c r="AC161" s="16"/>
      <c r="AD161" s="16"/>
      <c r="AE161" s="97">
        <v>3</v>
      </c>
      <c r="AF161" s="100" t="s">
        <v>310</v>
      </c>
      <c r="AG161" s="99"/>
      <c r="AH161" s="99"/>
      <c r="AI161" s="99">
        <v>4</v>
      </c>
      <c r="AJ161" s="16"/>
      <c r="AK161" s="16"/>
      <c r="AL161" s="16"/>
      <c r="AM161" s="16"/>
    </row>
    <row r="162" spans="1:39" x14ac:dyDescent="0.3">
      <c r="A162" s="16"/>
      <c r="B162" s="26">
        <v>13</v>
      </c>
      <c r="C162" s="24">
        <v>14</v>
      </c>
      <c r="D162" s="106" t="s">
        <v>327</v>
      </c>
      <c r="E162" s="41">
        <v>2</v>
      </c>
      <c r="F162" s="41">
        <v>2</v>
      </c>
      <c r="G162" s="26"/>
      <c r="H162" s="26"/>
      <c r="I162" s="41" t="s">
        <v>373</v>
      </c>
      <c r="J162" s="16"/>
      <c r="K162" s="16"/>
      <c r="L162" s="85">
        <v>4</v>
      </c>
      <c r="M162" s="86" t="str">
        <f>+T160</f>
        <v>Panteras Azules</v>
      </c>
      <c r="N162" s="87">
        <v>5</v>
      </c>
      <c r="O162" s="88" t="s">
        <v>6</v>
      </c>
      <c r="P162" s="87">
        <v>2</v>
      </c>
      <c r="Q162" s="86" t="str">
        <f>+T159</f>
        <v>Scalogno FC</v>
      </c>
      <c r="R162" s="16"/>
      <c r="S162" s="16"/>
      <c r="T162" s="16"/>
      <c r="U162" s="16"/>
      <c r="V162" s="16"/>
      <c r="W162" s="16"/>
      <c r="X162" s="16"/>
      <c r="Y162" s="16"/>
      <c r="Z162" s="16"/>
      <c r="AA162" s="16"/>
      <c r="AB162" s="16"/>
      <c r="AC162" s="16"/>
      <c r="AD162" s="16"/>
      <c r="AE162" s="97">
        <v>4</v>
      </c>
      <c r="AF162" s="100" t="s">
        <v>305</v>
      </c>
      <c r="AG162" s="99"/>
      <c r="AH162" s="99">
        <v>1</v>
      </c>
      <c r="AI162" s="99">
        <v>5.2</v>
      </c>
      <c r="AJ162" s="16"/>
      <c r="AK162" s="16"/>
      <c r="AL162" s="16"/>
      <c r="AM162" s="16"/>
    </row>
    <row r="163" spans="1:39" x14ac:dyDescent="0.3">
      <c r="A163" s="16"/>
      <c r="B163" s="26">
        <v>14</v>
      </c>
      <c r="C163" s="24">
        <v>8</v>
      </c>
      <c r="D163" s="52" t="s">
        <v>310</v>
      </c>
      <c r="E163" s="41"/>
      <c r="F163" s="41"/>
      <c r="G163" s="26"/>
      <c r="H163" s="26"/>
      <c r="I163" s="41" t="s">
        <v>375</v>
      </c>
      <c r="J163" s="16"/>
      <c r="K163" s="16"/>
      <c r="L163" s="19">
        <v>5</v>
      </c>
      <c r="M163" s="16" t="str">
        <f>+T159</f>
        <v>Scalogno FC</v>
      </c>
      <c r="N163" s="83">
        <v>0</v>
      </c>
      <c r="O163" s="84" t="s">
        <v>6</v>
      </c>
      <c r="P163" s="83">
        <v>0</v>
      </c>
      <c r="Q163" s="16" t="str">
        <f>+T161</f>
        <v>Panteras Amarillas</v>
      </c>
      <c r="R163" s="16"/>
      <c r="S163" s="94"/>
      <c r="T163" s="20" t="s">
        <v>372</v>
      </c>
      <c r="U163" s="94"/>
      <c r="V163" s="94"/>
      <c r="W163" s="94"/>
      <c r="X163" s="94"/>
      <c r="Y163" s="94"/>
      <c r="Z163" s="94"/>
      <c r="AA163" s="94"/>
      <c r="AB163" s="94"/>
      <c r="AC163" s="16"/>
      <c r="AD163" s="16"/>
      <c r="AE163" s="97">
        <v>5</v>
      </c>
      <c r="AF163" s="100" t="s">
        <v>309</v>
      </c>
      <c r="AG163" s="99"/>
      <c r="AH163" s="99"/>
      <c r="AI163" s="99">
        <v>6.4</v>
      </c>
      <c r="AJ163" s="16"/>
      <c r="AK163" s="16"/>
      <c r="AL163" s="16"/>
      <c r="AM163" s="16"/>
    </row>
    <row r="164" spans="1:39" x14ac:dyDescent="0.3">
      <c r="A164" s="16"/>
      <c r="B164" s="26">
        <v>17</v>
      </c>
      <c r="C164" s="24">
        <v>9</v>
      </c>
      <c r="D164" s="52" t="s">
        <v>316</v>
      </c>
      <c r="E164" s="41">
        <v>3</v>
      </c>
      <c r="F164" s="41"/>
      <c r="G164" s="26">
        <v>1</v>
      </c>
      <c r="H164" s="26"/>
      <c r="I164" s="41" t="s">
        <v>374</v>
      </c>
      <c r="J164" s="16"/>
      <c r="K164" s="16"/>
      <c r="L164" s="85">
        <v>6</v>
      </c>
      <c r="M164" s="86" t="str">
        <f>+T161</f>
        <v>Panteras Amarillas</v>
      </c>
      <c r="N164" s="87">
        <v>0</v>
      </c>
      <c r="O164" s="88" t="s">
        <v>6</v>
      </c>
      <c r="P164" s="87">
        <v>0</v>
      </c>
      <c r="Q164" s="86" t="str">
        <f>+T160</f>
        <v>Panteras Azules</v>
      </c>
      <c r="R164" s="16"/>
      <c r="S164" s="17"/>
      <c r="T164" s="16"/>
      <c r="U164" s="17" t="s">
        <v>0</v>
      </c>
      <c r="V164" s="17" t="s">
        <v>1</v>
      </c>
      <c r="W164" s="17" t="s">
        <v>2</v>
      </c>
      <c r="X164" s="17" t="s">
        <v>3</v>
      </c>
      <c r="Y164" s="17" t="s">
        <v>4</v>
      </c>
      <c r="Z164" s="17" t="s">
        <v>5</v>
      </c>
      <c r="AA164" s="17" t="s">
        <v>52</v>
      </c>
      <c r="AB164" s="21" t="s">
        <v>53</v>
      </c>
      <c r="AC164" s="16"/>
      <c r="AD164" s="16"/>
      <c r="AE164" s="97">
        <v>6</v>
      </c>
      <c r="AF164" s="100" t="s">
        <v>299</v>
      </c>
      <c r="AG164" s="99">
        <v>3</v>
      </c>
      <c r="AH164" s="99">
        <v>2</v>
      </c>
      <c r="AI164" s="99">
        <v>7.2</v>
      </c>
      <c r="AJ164" s="16"/>
      <c r="AK164" s="16"/>
      <c r="AL164" s="16"/>
      <c r="AM164" s="16"/>
    </row>
    <row r="165" spans="1:39" x14ac:dyDescent="0.3">
      <c r="A165" s="16"/>
      <c r="B165" s="26">
        <v>19</v>
      </c>
      <c r="C165" s="24">
        <v>17</v>
      </c>
      <c r="D165" s="44" t="s">
        <v>323</v>
      </c>
      <c r="E165" s="41"/>
      <c r="F165" s="41"/>
      <c r="G165" s="26"/>
      <c r="H165" s="26"/>
      <c r="I165" s="41" t="s">
        <v>373</v>
      </c>
      <c r="J165" s="16"/>
      <c r="K165" s="16"/>
      <c r="L165" s="19">
        <v>7</v>
      </c>
      <c r="M165" s="16" t="str">
        <f>+T160</f>
        <v>Panteras Azules</v>
      </c>
      <c r="N165" s="83">
        <v>2</v>
      </c>
      <c r="O165" s="84" t="s">
        <v>6</v>
      </c>
      <c r="P165" s="83">
        <v>1</v>
      </c>
      <c r="Q165" s="16" t="str">
        <f>+T159</f>
        <v>Scalogno FC</v>
      </c>
      <c r="R165" s="16"/>
      <c r="S165" s="85">
        <v>1</v>
      </c>
      <c r="T165" s="86" t="s">
        <v>374</v>
      </c>
      <c r="U165" s="85">
        <v>6</v>
      </c>
      <c r="V165" s="86">
        <v>2</v>
      </c>
      <c r="W165" s="85">
        <v>4</v>
      </c>
      <c r="X165" s="85">
        <v>0</v>
      </c>
      <c r="Y165" s="85">
        <v>8</v>
      </c>
      <c r="Z165" s="85">
        <v>8</v>
      </c>
      <c r="AA165" s="85">
        <v>0</v>
      </c>
      <c r="AB165" s="89">
        <v>10</v>
      </c>
      <c r="AC165" s="16"/>
      <c r="AD165" s="16"/>
      <c r="AE165" s="97">
        <v>7</v>
      </c>
      <c r="AF165" s="100" t="s">
        <v>301</v>
      </c>
      <c r="AG165" s="99"/>
      <c r="AH165" s="99"/>
      <c r="AI165" s="99">
        <v>4.5</v>
      </c>
      <c r="AJ165" s="16"/>
      <c r="AK165" s="16"/>
      <c r="AL165" s="16"/>
      <c r="AM165" s="16"/>
    </row>
    <row r="166" spans="1:39" x14ac:dyDescent="0.3">
      <c r="A166" s="16"/>
      <c r="B166" s="26">
        <v>23</v>
      </c>
      <c r="C166" s="24">
        <v>19</v>
      </c>
      <c r="D166" s="74" t="s">
        <v>305</v>
      </c>
      <c r="E166" s="41"/>
      <c r="F166" s="41">
        <v>1</v>
      </c>
      <c r="G166" s="26"/>
      <c r="H166" s="26"/>
      <c r="I166" s="41" t="s">
        <v>375</v>
      </c>
      <c r="J166" s="16"/>
      <c r="K166" s="16"/>
      <c r="L166" s="85">
        <v>8</v>
      </c>
      <c r="M166" s="86" t="str">
        <f>+T159</f>
        <v>Scalogno FC</v>
      </c>
      <c r="N166" s="87">
        <v>0</v>
      </c>
      <c r="O166" s="88" t="s">
        <v>6</v>
      </c>
      <c r="P166" s="87">
        <v>1</v>
      </c>
      <c r="Q166" s="86" t="str">
        <f>+T161</f>
        <v>Panteras Amarillas</v>
      </c>
      <c r="R166" s="16"/>
      <c r="S166" s="17">
        <v>2</v>
      </c>
      <c r="T166" s="16" t="s">
        <v>375</v>
      </c>
      <c r="U166" s="17">
        <v>6</v>
      </c>
      <c r="V166" s="16">
        <v>1</v>
      </c>
      <c r="W166" s="17">
        <v>5</v>
      </c>
      <c r="X166" s="17">
        <v>0</v>
      </c>
      <c r="Y166" s="17">
        <v>6</v>
      </c>
      <c r="Z166" s="17">
        <v>11</v>
      </c>
      <c r="AA166" s="17">
        <v>-5</v>
      </c>
      <c r="AB166" s="21">
        <v>8</v>
      </c>
      <c r="AC166" s="16"/>
      <c r="AD166" s="16"/>
      <c r="AE166" s="101">
        <v>1</v>
      </c>
      <c r="AF166" s="102" t="s">
        <v>380</v>
      </c>
      <c r="AG166" s="103"/>
      <c r="AH166" s="103"/>
      <c r="AI166" s="103">
        <v>4</v>
      </c>
      <c r="AJ166" s="16"/>
      <c r="AK166" s="16"/>
      <c r="AL166" s="16"/>
      <c r="AM166" s="16"/>
    </row>
    <row r="167" spans="1:39" x14ac:dyDescent="0.3">
      <c r="A167" s="16"/>
      <c r="B167" s="26">
        <v>24</v>
      </c>
      <c r="C167" s="24">
        <v>21</v>
      </c>
      <c r="D167" s="27" t="s">
        <v>309</v>
      </c>
      <c r="E167" s="41"/>
      <c r="F167" s="41"/>
      <c r="G167" s="26"/>
      <c r="H167" s="26"/>
      <c r="I167" s="41" t="s">
        <v>375</v>
      </c>
      <c r="J167" s="16"/>
      <c r="K167" s="16"/>
      <c r="L167" s="19">
        <v>9</v>
      </c>
      <c r="M167" s="16" t="str">
        <f>+T161</f>
        <v>Panteras Amarillas</v>
      </c>
      <c r="N167" s="83">
        <v>0</v>
      </c>
      <c r="O167" s="84" t="s">
        <v>6</v>
      </c>
      <c r="P167" s="83">
        <v>0</v>
      </c>
      <c r="Q167" s="16" t="str">
        <f>+T160</f>
        <v>Panteras Azules</v>
      </c>
      <c r="R167" s="16"/>
      <c r="S167" s="85">
        <v>3</v>
      </c>
      <c r="T167" s="86" t="s">
        <v>373</v>
      </c>
      <c r="U167" s="85">
        <v>6</v>
      </c>
      <c r="V167" s="86">
        <v>0</v>
      </c>
      <c r="W167" s="85">
        <v>3</v>
      </c>
      <c r="X167" s="85">
        <v>3</v>
      </c>
      <c r="Y167" s="85">
        <v>10</v>
      </c>
      <c r="Z167" s="85">
        <v>5</v>
      </c>
      <c r="AA167" s="85">
        <v>5</v>
      </c>
      <c r="AB167" s="89">
        <v>3</v>
      </c>
      <c r="AC167" s="16"/>
      <c r="AD167" s="16"/>
      <c r="AE167" s="101">
        <v>2</v>
      </c>
      <c r="AF167" s="102" t="s">
        <v>11</v>
      </c>
      <c r="AG167" s="103">
        <v>3</v>
      </c>
      <c r="AH167" s="103">
        <v>2</v>
      </c>
      <c r="AI167" s="103">
        <v>5.7</v>
      </c>
      <c r="AJ167" s="16"/>
      <c r="AK167" s="16"/>
      <c r="AL167" s="16"/>
      <c r="AM167" s="16"/>
    </row>
    <row r="168" spans="1:39" x14ac:dyDescent="0.3">
      <c r="A168" s="16"/>
      <c r="B168" s="26">
        <v>25</v>
      </c>
      <c r="C168" s="24">
        <v>20</v>
      </c>
      <c r="D168" s="27" t="s">
        <v>298</v>
      </c>
      <c r="E168" s="41">
        <v>4</v>
      </c>
      <c r="F168" s="41"/>
      <c r="G168" s="26"/>
      <c r="H168" s="26"/>
      <c r="I168" s="41" t="s">
        <v>374</v>
      </c>
      <c r="J168" s="16"/>
      <c r="K168" s="16"/>
      <c r="L168" s="16"/>
      <c r="M168" s="16"/>
      <c r="N168" s="16"/>
      <c r="O168" s="16"/>
      <c r="P168" s="16"/>
      <c r="Q168" s="16"/>
      <c r="R168" s="16"/>
      <c r="S168" s="16"/>
      <c r="T168" s="16"/>
      <c r="U168" s="16"/>
      <c r="V168" s="16"/>
      <c r="W168" s="16"/>
      <c r="X168" s="16"/>
      <c r="Y168" s="16"/>
      <c r="Z168" s="16"/>
      <c r="AA168" s="16"/>
      <c r="AB168" s="16"/>
      <c r="AC168" s="16"/>
      <c r="AD168" s="16"/>
      <c r="AE168" s="101">
        <v>3</v>
      </c>
      <c r="AF168" s="102" t="s">
        <v>34</v>
      </c>
      <c r="AG168" s="103">
        <v>1</v>
      </c>
      <c r="AH168" s="103">
        <v>2</v>
      </c>
      <c r="AI168" s="103">
        <v>4.4000000000000004</v>
      </c>
      <c r="AJ168" s="16"/>
      <c r="AK168" s="16"/>
      <c r="AL168" s="16"/>
      <c r="AM168" s="16"/>
    </row>
    <row r="169" spans="1:39" x14ac:dyDescent="0.3">
      <c r="A169" s="16"/>
      <c r="B169" s="26">
        <v>27</v>
      </c>
      <c r="C169" s="24">
        <v>16</v>
      </c>
      <c r="D169" s="44" t="s">
        <v>347</v>
      </c>
      <c r="E169" s="41">
        <v>1</v>
      </c>
      <c r="F169" s="41"/>
      <c r="G169" s="24"/>
      <c r="H169" s="24"/>
      <c r="I169" s="41" t="s">
        <v>373</v>
      </c>
      <c r="J169" s="16"/>
      <c r="K169" s="16"/>
      <c r="L169" s="16"/>
      <c r="M169" s="16"/>
      <c r="N169" s="16"/>
      <c r="O169" s="16"/>
      <c r="P169" s="16"/>
      <c r="Q169" s="16"/>
      <c r="R169" s="16"/>
      <c r="S169" s="16"/>
      <c r="T169" s="16"/>
      <c r="U169" s="16"/>
      <c r="V169" s="16"/>
      <c r="W169" s="16"/>
      <c r="X169" s="16"/>
      <c r="Y169" s="16"/>
      <c r="Z169" s="16"/>
      <c r="AA169" s="16"/>
      <c r="AB169" s="16"/>
      <c r="AC169" s="16"/>
      <c r="AD169" s="16"/>
      <c r="AE169" s="101">
        <v>4</v>
      </c>
      <c r="AF169" s="102" t="s">
        <v>316</v>
      </c>
      <c r="AG169" s="103">
        <v>3</v>
      </c>
      <c r="AH169" s="103"/>
      <c r="AI169" s="103">
        <v>3.5</v>
      </c>
      <c r="AJ169" s="16"/>
      <c r="AK169" s="16"/>
      <c r="AL169" s="16"/>
      <c r="AM169" s="16"/>
    </row>
    <row r="170" spans="1:39" x14ac:dyDescent="0.3">
      <c r="A170" s="16"/>
      <c r="B170" s="26">
        <v>28</v>
      </c>
      <c r="C170" s="24">
        <v>13</v>
      </c>
      <c r="D170" s="52" t="s">
        <v>11</v>
      </c>
      <c r="E170" s="41">
        <v>3</v>
      </c>
      <c r="F170" s="41">
        <v>2</v>
      </c>
      <c r="G170" s="26"/>
      <c r="H170" s="26"/>
      <c r="I170" s="41" t="s">
        <v>374</v>
      </c>
      <c r="J170" s="16"/>
      <c r="K170" s="16"/>
      <c r="L170" s="16"/>
      <c r="M170" s="16"/>
      <c r="N170" s="16"/>
      <c r="O170" s="16"/>
      <c r="P170" s="16"/>
      <c r="Q170" s="16"/>
      <c r="R170" s="16"/>
      <c r="S170" s="16"/>
      <c r="T170" s="16"/>
      <c r="U170" s="16"/>
      <c r="V170" s="16"/>
      <c r="W170" s="16"/>
      <c r="X170" s="16"/>
      <c r="Y170" s="16"/>
      <c r="Z170" s="16"/>
      <c r="AA170" s="16"/>
      <c r="AB170" s="16"/>
      <c r="AC170" s="16"/>
      <c r="AD170" s="16"/>
      <c r="AE170" s="101">
        <v>5</v>
      </c>
      <c r="AF170" s="102" t="s">
        <v>298</v>
      </c>
      <c r="AG170" s="103">
        <v>4</v>
      </c>
      <c r="AH170" s="103"/>
      <c r="AI170" s="103">
        <v>5.5</v>
      </c>
      <c r="AJ170" s="16"/>
      <c r="AK170" s="16"/>
      <c r="AL170" s="16"/>
      <c r="AM170" s="16"/>
    </row>
    <row r="171" spans="1:39" x14ac:dyDescent="0.3">
      <c r="A171" s="16"/>
      <c r="B171" s="26">
        <v>31</v>
      </c>
      <c r="C171" s="24">
        <v>15</v>
      </c>
      <c r="D171" s="52" t="s">
        <v>299</v>
      </c>
      <c r="E171" s="41">
        <v>3</v>
      </c>
      <c r="F171" s="41">
        <v>2</v>
      </c>
      <c r="G171" s="26"/>
      <c r="H171" s="26"/>
      <c r="I171" s="41" t="s">
        <v>375</v>
      </c>
      <c r="J171" s="16"/>
      <c r="K171" s="16"/>
      <c r="L171" s="16"/>
      <c r="M171" s="16"/>
      <c r="N171" s="16"/>
      <c r="O171" s="16"/>
      <c r="P171" s="16"/>
      <c r="Q171" s="16"/>
      <c r="R171" s="16"/>
      <c r="S171" s="16"/>
      <c r="T171" s="16"/>
      <c r="U171" s="16"/>
      <c r="V171" s="16"/>
      <c r="W171" s="16"/>
      <c r="X171" s="16"/>
      <c r="Y171" s="16"/>
      <c r="Z171" s="16"/>
      <c r="AA171" s="16"/>
      <c r="AB171" s="16"/>
      <c r="AC171" s="16"/>
      <c r="AD171" s="16"/>
      <c r="AE171" s="101">
        <v>6</v>
      </c>
      <c r="AF171" s="102" t="s">
        <v>12</v>
      </c>
      <c r="AG171" s="103"/>
      <c r="AH171" s="103"/>
      <c r="AI171" s="103">
        <v>5.5</v>
      </c>
      <c r="AJ171" s="16"/>
      <c r="AK171" s="16"/>
      <c r="AL171" s="16"/>
      <c r="AM171" s="16"/>
    </row>
    <row r="172" spans="1:39" x14ac:dyDescent="0.3">
      <c r="A172" s="16"/>
      <c r="B172" s="26">
        <v>33</v>
      </c>
      <c r="C172" s="24">
        <v>12</v>
      </c>
      <c r="D172" s="52" t="s">
        <v>12</v>
      </c>
      <c r="E172" s="41"/>
      <c r="F172" s="41"/>
      <c r="G172" s="26"/>
      <c r="H172" s="26"/>
      <c r="I172" s="41" t="s">
        <v>374</v>
      </c>
      <c r="J172" s="16"/>
      <c r="K172" s="16"/>
      <c r="L172" s="16"/>
      <c r="M172" s="16"/>
      <c r="N172" s="16"/>
      <c r="O172" s="16"/>
      <c r="P172" s="16"/>
      <c r="Q172" s="16"/>
      <c r="R172" s="16"/>
      <c r="S172" s="16"/>
      <c r="T172" s="16"/>
      <c r="U172" s="16"/>
      <c r="V172" s="16"/>
      <c r="W172" s="16"/>
      <c r="X172" s="16"/>
      <c r="Y172" s="16"/>
      <c r="Z172" s="16"/>
      <c r="AA172" s="16"/>
      <c r="AB172" s="16"/>
      <c r="AC172" s="16"/>
      <c r="AD172" s="16"/>
      <c r="AE172" s="101">
        <v>7</v>
      </c>
      <c r="AF172" s="102" t="s">
        <v>312</v>
      </c>
      <c r="AG172" s="103"/>
      <c r="AH172" s="103"/>
      <c r="AI172" s="103">
        <v>5.5</v>
      </c>
      <c r="AJ172" s="16"/>
      <c r="AK172" s="16"/>
      <c r="AL172" s="16"/>
      <c r="AM172" s="16"/>
    </row>
    <row r="173" spans="1:39" x14ac:dyDescent="0.3">
      <c r="A173" s="16"/>
      <c r="B173" s="26">
        <v>34</v>
      </c>
      <c r="C173" s="24">
        <v>11</v>
      </c>
      <c r="D173" s="52" t="s">
        <v>312</v>
      </c>
      <c r="E173" s="41"/>
      <c r="F173" s="41"/>
      <c r="G173" s="26"/>
      <c r="H173" s="26"/>
      <c r="I173" s="41" t="s">
        <v>374</v>
      </c>
      <c r="J173" s="16"/>
      <c r="K173" s="16"/>
      <c r="L173" s="16"/>
      <c r="M173" s="16"/>
      <c r="N173" s="16"/>
      <c r="O173" s="16"/>
      <c r="P173" s="16"/>
      <c r="Q173" s="16"/>
      <c r="R173" s="16"/>
      <c r="S173" s="16"/>
      <c r="T173" s="16"/>
      <c r="U173" s="16"/>
      <c r="V173" s="16"/>
      <c r="W173" s="16"/>
      <c r="X173" s="16"/>
      <c r="Y173" s="16"/>
      <c r="Z173" s="16"/>
      <c r="AA173" s="16"/>
      <c r="AB173" s="16"/>
      <c r="AC173" s="16"/>
      <c r="AD173" s="16"/>
      <c r="AE173" s="97">
        <v>1</v>
      </c>
      <c r="AF173" s="98" t="s">
        <v>381</v>
      </c>
      <c r="AG173" s="99"/>
      <c r="AH173" s="99"/>
      <c r="AI173" s="99">
        <v>8.3000000000000007</v>
      </c>
      <c r="AJ173" s="16"/>
      <c r="AK173" s="16"/>
      <c r="AL173" s="16"/>
      <c r="AM173" s="16"/>
    </row>
    <row r="174" spans="1:39" x14ac:dyDescent="0.3">
      <c r="A174" s="16"/>
      <c r="B174" s="26">
        <v>45</v>
      </c>
      <c r="C174" s="24">
        <v>10</v>
      </c>
      <c r="D174" s="56" t="s">
        <v>301</v>
      </c>
      <c r="E174" s="41"/>
      <c r="F174" s="41"/>
      <c r="G174" s="26"/>
      <c r="H174" s="26"/>
      <c r="I174" s="41" t="s">
        <v>375</v>
      </c>
      <c r="J174" s="16"/>
      <c r="K174" s="16"/>
      <c r="L174" s="16"/>
      <c r="M174" s="16"/>
      <c r="N174" s="16"/>
      <c r="O174" s="16"/>
      <c r="P174" s="16"/>
      <c r="Q174" s="16"/>
      <c r="R174" s="16"/>
      <c r="S174" s="16"/>
      <c r="T174" s="16"/>
      <c r="U174" s="16"/>
      <c r="V174" s="16"/>
      <c r="W174" s="16"/>
      <c r="X174" s="16"/>
      <c r="Y174" s="16"/>
      <c r="Z174" s="16"/>
      <c r="AA174" s="16"/>
      <c r="AB174" s="16"/>
      <c r="AC174" s="16"/>
      <c r="AD174" s="16"/>
      <c r="AE174" s="97">
        <v>2</v>
      </c>
      <c r="AF174" s="100" t="s">
        <v>327</v>
      </c>
      <c r="AG174" s="99">
        <v>2</v>
      </c>
      <c r="AH174" s="99">
        <v>2</v>
      </c>
      <c r="AI174" s="99">
        <v>6.5</v>
      </c>
      <c r="AJ174" s="16"/>
      <c r="AK174" s="16"/>
      <c r="AL174" s="16"/>
      <c r="AM174" s="16"/>
    </row>
    <row r="175" spans="1:39" x14ac:dyDescent="0.3">
      <c r="A175" s="16"/>
      <c r="B175" s="26">
        <v>50</v>
      </c>
      <c r="C175" s="24">
        <v>5</v>
      </c>
      <c r="D175" s="52" t="s">
        <v>223</v>
      </c>
      <c r="E175" s="41">
        <v>2</v>
      </c>
      <c r="F175" s="41">
        <v>2</v>
      </c>
      <c r="G175" s="26"/>
      <c r="H175" s="26"/>
      <c r="I175" s="41" t="s">
        <v>373</v>
      </c>
      <c r="J175" s="16"/>
      <c r="K175" s="16"/>
      <c r="L175" s="16"/>
      <c r="M175" s="16"/>
      <c r="N175" s="16"/>
      <c r="O175" s="16"/>
      <c r="P175" s="16"/>
      <c r="Q175" s="16"/>
      <c r="R175" s="16"/>
      <c r="S175" s="16"/>
      <c r="T175" s="16"/>
      <c r="U175" s="16"/>
      <c r="V175" s="16"/>
      <c r="W175" s="16"/>
      <c r="X175" s="16"/>
      <c r="Y175" s="16"/>
      <c r="Z175" s="16"/>
      <c r="AA175" s="16"/>
      <c r="AB175" s="16"/>
      <c r="AC175" s="16"/>
      <c r="AD175" s="16"/>
      <c r="AE175" s="97">
        <v>3</v>
      </c>
      <c r="AF175" s="100" t="s">
        <v>323</v>
      </c>
      <c r="AG175" s="99"/>
      <c r="AH175" s="99"/>
      <c r="AI175" s="99">
        <v>6.7</v>
      </c>
      <c r="AJ175" s="16"/>
      <c r="AK175" s="16"/>
      <c r="AL175" s="16"/>
      <c r="AM175" s="16"/>
    </row>
    <row r="176" spans="1:39" x14ac:dyDescent="0.3">
      <c r="A176" s="16"/>
      <c r="B176" s="26">
        <v>51</v>
      </c>
      <c r="C176" s="24">
        <v>7</v>
      </c>
      <c r="D176" s="52" t="s">
        <v>318</v>
      </c>
      <c r="E176" s="41">
        <v>2</v>
      </c>
      <c r="F176" s="41">
        <v>1</v>
      </c>
      <c r="G176" s="26"/>
      <c r="H176" s="26"/>
      <c r="I176" s="41" t="s">
        <v>373</v>
      </c>
      <c r="J176" s="16"/>
      <c r="K176" s="16"/>
      <c r="L176" s="16"/>
      <c r="M176" s="16"/>
      <c r="N176" s="16"/>
      <c r="O176" s="16"/>
      <c r="P176" s="16"/>
      <c r="Q176" s="16"/>
      <c r="R176" s="16"/>
      <c r="S176" s="16"/>
      <c r="T176" s="16"/>
      <c r="U176" s="16"/>
      <c r="V176" s="16"/>
      <c r="W176" s="16"/>
      <c r="X176" s="16"/>
      <c r="Y176" s="16"/>
      <c r="Z176" s="16"/>
      <c r="AA176" s="16"/>
      <c r="AB176" s="16"/>
      <c r="AC176" s="16"/>
      <c r="AD176" s="16"/>
      <c r="AE176" s="97">
        <v>4</v>
      </c>
      <c r="AF176" s="100" t="s">
        <v>347</v>
      </c>
      <c r="AG176" s="99">
        <v>1</v>
      </c>
      <c r="AH176" s="99"/>
      <c r="AI176" s="99">
        <v>6.4</v>
      </c>
      <c r="AJ176" s="16"/>
      <c r="AK176" s="16"/>
      <c r="AL176" s="16"/>
      <c r="AM176" s="16"/>
    </row>
    <row r="177" spans="1:39" x14ac:dyDescent="0.3">
      <c r="A177" s="16"/>
      <c r="B177" s="26">
        <v>55</v>
      </c>
      <c r="C177" s="24">
        <v>1</v>
      </c>
      <c r="D177" s="11" t="s">
        <v>376</v>
      </c>
      <c r="E177" s="41"/>
      <c r="F177" s="41"/>
      <c r="G177" s="26"/>
      <c r="H177" s="26"/>
      <c r="I177" s="41" t="s">
        <v>373</v>
      </c>
      <c r="J177" s="16"/>
      <c r="K177" s="16"/>
      <c r="L177" s="16"/>
      <c r="M177" s="16"/>
      <c r="N177" s="16"/>
      <c r="O177" s="16"/>
      <c r="P177" s="16"/>
      <c r="Q177" s="16"/>
      <c r="R177" s="16"/>
      <c r="S177" s="16"/>
      <c r="T177" s="16"/>
      <c r="U177" s="16"/>
      <c r="V177" s="16"/>
      <c r="W177" s="16"/>
      <c r="X177" s="16"/>
      <c r="Y177" s="16"/>
      <c r="Z177" s="16"/>
      <c r="AA177" s="16"/>
      <c r="AB177" s="16"/>
      <c r="AC177" s="16"/>
      <c r="AD177" s="16"/>
      <c r="AE177" s="97">
        <v>5</v>
      </c>
      <c r="AF177" s="100" t="s">
        <v>223</v>
      </c>
      <c r="AG177" s="99">
        <v>2</v>
      </c>
      <c r="AH177" s="99">
        <v>2</v>
      </c>
      <c r="AI177" s="99">
        <v>7</v>
      </c>
      <c r="AJ177" s="16"/>
      <c r="AK177" s="16"/>
      <c r="AL177" s="16"/>
      <c r="AM177" s="16"/>
    </row>
    <row r="178" spans="1:39" x14ac:dyDescent="0.3">
      <c r="A178" s="16"/>
      <c r="B178" s="26">
        <v>61</v>
      </c>
      <c r="C178" s="24">
        <v>3</v>
      </c>
      <c r="D178" s="52" t="s">
        <v>378</v>
      </c>
      <c r="E178" s="41"/>
      <c r="F178" s="41"/>
      <c r="G178" s="26"/>
      <c r="H178" s="26"/>
      <c r="I178" s="41" t="s">
        <v>375</v>
      </c>
      <c r="J178" s="16"/>
      <c r="K178" s="16"/>
      <c r="L178" s="16"/>
      <c r="M178" s="16"/>
      <c r="N178" s="16"/>
      <c r="O178" s="16"/>
      <c r="P178" s="16"/>
      <c r="Q178" s="16"/>
      <c r="R178" s="16"/>
      <c r="S178" s="16"/>
      <c r="T178" s="16"/>
      <c r="U178" s="16"/>
      <c r="V178" s="16"/>
      <c r="W178" s="16"/>
      <c r="X178" s="16"/>
      <c r="Y178" s="16"/>
      <c r="Z178" s="16"/>
      <c r="AA178" s="16"/>
      <c r="AB178" s="16"/>
      <c r="AC178" s="16"/>
      <c r="AD178" s="16"/>
      <c r="AE178" s="97">
        <v>6</v>
      </c>
      <c r="AF178" s="100" t="s">
        <v>318</v>
      </c>
      <c r="AG178" s="99">
        <v>2</v>
      </c>
      <c r="AH178" s="99">
        <v>1</v>
      </c>
      <c r="AI178" s="99">
        <v>5.5</v>
      </c>
      <c r="AJ178" s="16"/>
      <c r="AK178" s="16"/>
      <c r="AL178" s="16"/>
      <c r="AM178" s="16"/>
    </row>
    <row r="179" spans="1:39" x14ac:dyDescent="0.3">
      <c r="A179" s="16"/>
      <c r="B179" s="26">
        <v>69</v>
      </c>
      <c r="C179" s="24">
        <v>4</v>
      </c>
      <c r="D179" s="52" t="s">
        <v>56</v>
      </c>
      <c r="E179" s="41">
        <v>2</v>
      </c>
      <c r="F179" s="41">
        <v>2</v>
      </c>
      <c r="G179" s="26"/>
      <c r="H179" s="26"/>
      <c r="I179" s="41" t="s">
        <v>373</v>
      </c>
      <c r="J179" s="16"/>
      <c r="K179" s="16"/>
      <c r="L179" s="16"/>
      <c r="M179" s="16"/>
      <c r="N179" s="16"/>
      <c r="O179" s="16"/>
      <c r="P179" s="16"/>
      <c r="Q179" s="16"/>
      <c r="R179" s="16"/>
      <c r="S179" s="16"/>
      <c r="T179" s="16"/>
      <c r="U179" s="16"/>
      <c r="V179" s="16"/>
      <c r="W179" s="16"/>
      <c r="X179" s="16"/>
      <c r="Y179" s="16"/>
      <c r="Z179" s="16"/>
      <c r="AA179" s="16"/>
      <c r="AB179" s="16"/>
      <c r="AC179" s="16"/>
      <c r="AD179" s="16"/>
      <c r="AE179" s="97">
        <v>7</v>
      </c>
      <c r="AF179" s="100" t="s">
        <v>56</v>
      </c>
      <c r="AG179" s="99">
        <v>2</v>
      </c>
      <c r="AH179" s="99">
        <v>2</v>
      </c>
      <c r="AI179" s="99">
        <v>6.5</v>
      </c>
      <c r="AJ179" s="16"/>
      <c r="AK179" s="16"/>
      <c r="AL179" s="16"/>
      <c r="AM179" s="16"/>
    </row>
    <row r="180" spans="1:39" x14ac:dyDescent="0.3">
      <c r="A180" s="16"/>
      <c r="B180" s="16"/>
      <c r="C180" s="17"/>
      <c r="D180" s="16"/>
      <c r="E180" s="16"/>
      <c r="F180" s="16"/>
      <c r="G180" s="16"/>
      <c r="H180" s="16"/>
      <c r="I180" s="16"/>
      <c r="J180" s="16"/>
      <c r="K180" s="16"/>
      <c r="L180" s="16"/>
      <c r="M180" s="16"/>
      <c r="N180" s="16"/>
      <c r="O180" s="16"/>
      <c r="P180" s="16"/>
      <c r="Q180" s="16"/>
      <c r="R180" s="16"/>
      <c r="S180" s="16"/>
      <c r="T180" s="16"/>
      <c r="U180" s="16"/>
      <c r="V180" s="16"/>
      <c r="W180" s="16"/>
      <c r="X180" s="16"/>
      <c r="Y180" s="16"/>
      <c r="Z180" s="16"/>
      <c r="AA180" s="16"/>
      <c r="AB180" s="16"/>
      <c r="AC180" s="16"/>
      <c r="AD180" s="16"/>
      <c r="AE180" s="17"/>
      <c r="AF180" s="16"/>
      <c r="AG180" s="16"/>
      <c r="AH180" s="16"/>
      <c r="AI180" s="16"/>
      <c r="AJ180" s="16"/>
      <c r="AK180" s="16"/>
      <c r="AL180" s="16"/>
      <c r="AM180" s="16"/>
    </row>
    <row r="181" spans="1:39" x14ac:dyDescent="0.3">
      <c r="A181" s="16"/>
      <c r="B181" s="20"/>
      <c r="C181" s="20"/>
      <c r="D181" s="20" t="s">
        <v>370</v>
      </c>
      <c r="E181" s="20"/>
      <c r="F181" s="20"/>
      <c r="G181" s="20"/>
      <c r="H181" s="20"/>
      <c r="I181" s="20"/>
      <c r="J181" s="16"/>
      <c r="K181" s="16"/>
      <c r="L181" s="20"/>
      <c r="M181" s="20" t="s">
        <v>371</v>
      </c>
      <c r="N181" s="20"/>
      <c r="O181" s="20"/>
      <c r="P181" s="20"/>
      <c r="Q181" s="20"/>
      <c r="R181" s="16"/>
      <c r="S181" s="154" t="s">
        <v>372</v>
      </c>
      <c r="T181" s="154"/>
      <c r="U181" s="154"/>
      <c r="V181" s="154"/>
      <c r="W181" s="154"/>
      <c r="X181" s="154"/>
      <c r="Y181" s="154"/>
      <c r="Z181" s="154"/>
      <c r="AA181" s="154"/>
      <c r="AB181" s="154"/>
      <c r="AC181" s="16"/>
      <c r="AD181" s="16"/>
      <c r="AE181" s="20"/>
      <c r="AF181" s="20" t="s">
        <v>370</v>
      </c>
      <c r="AG181" s="20"/>
      <c r="AH181" s="20"/>
      <c r="AI181" s="20"/>
      <c r="AJ181" s="16"/>
      <c r="AK181" s="16"/>
      <c r="AL181" s="16"/>
      <c r="AM181" s="16"/>
    </row>
    <row r="182" spans="1:39" x14ac:dyDescent="0.3">
      <c r="A182" s="16"/>
      <c r="B182" s="23" t="s">
        <v>14</v>
      </c>
      <c r="C182" s="22" t="s">
        <v>15</v>
      </c>
      <c r="D182" s="23" t="s">
        <v>78</v>
      </c>
      <c r="E182" s="22" t="s">
        <v>1</v>
      </c>
      <c r="F182" s="22" t="s">
        <v>7</v>
      </c>
      <c r="G182" s="22" t="s">
        <v>64</v>
      </c>
      <c r="H182" s="22" t="s">
        <v>65</v>
      </c>
      <c r="I182" s="22" t="s">
        <v>77</v>
      </c>
      <c r="J182" s="16"/>
      <c r="K182" s="16"/>
      <c r="L182" s="82" t="s">
        <v>233</v>
      </c>
      <c r="M182" s="82" t="s">
        <v>231</v>
      </c>
      <c r="N182" s="82"/>
      <c r="O182" s="82" t="s">
        <v>234</v>
      </c>
      <c r="P182" s="82"/>
      <c r="Q182" s="82" t="s">
        <v>232</v>
      </c>
      <c r="R182" s="16"/>
      <c r="S182" s="17"/>
      <c r="T182" s="16"/>
      <c r="U182" s="17" t="s">
        <v>0</v>
      </c>
      <c r="V182" s="17" t="s">
        <v>1</v>
      </c>
      <c r="W182" s="17" t="s">
        <v>2</v>
      </c>
      <c r="X182" s="17" t="s">
        <v>3</v>
      </c>
      <c r="Y182" s="17" t="s">
        <v>4</v>
      </c>
      <c r="Z182" s="17" t="s">
        <v>5</v>
      </c>
      <c r="AA182" s="17" t="s">
        <v>52</v>
      </c>
      <c r="AB182" s="21" t="s">
        <v>53</v>
      </c>
      <c r="AC182" s="16"/>
      <c r="AD182" s="16"/>
      <c r="AE182" s="95" t="s">
        <v>15</v>
      </c>
      <c r="AF182" s="96" t="s">
        <v>78</v>
      </c>
      <c r="AG182" s="95" t="s">
        <v>1</v>
      </c>
      <c r="AH182" s="95" t="s">
        <v>7</v>
      </c>
      <c r="AI182" s="95" t="s">
        <v>382</v>
      </c>
      <c r="AJ182" s="16"/>
      <c r="AK182" s="16"/>
      <c r="AL182" s="16"/>
      <c r="AM182" s="16"/>
    </row>
    <row r="183" spans="1:39" x14ac:dyDescent="0.3">
      <c r="A183" s="16"/>
      <c r="B183" s="26">
        <v>6</v>
      </c>
      <c r="C183" s="24">
        <v>4</v>
      </c>
      <c r="D183" s="52" t="s">
        <v>380</v>
      </c>
      <c r="E183" s="41"/>
      <c r="F183" s="41"/>
      <c r="G183" s="26"/>
      <c r="H183" s="26"/>
      <c r="I183" s="41" t="s">
        <v>389</v>
      </c>
      <c r="J183" s="16"/>
      <c r="K183" s="16"/>
      <c r="L183" s="19">
        <v>1</v>
      </c>
      <c r="M183" s="16" t="str">
        <f>+T183</f>
        <v>Carlos</v>
      </c>
      <c r="N183" s="83">
        <v>1</v>
      </c>
      <c r="O183" s="84" t="s">
        <v>6</v>
      </c>
      <c r="P183" s="83">
        <v>0</v>
      </c>
      <c r="Q183" s="16" t="str">
        <f>+T184</f>
        <v>Jefferson</v>
      </c>
      <c r="R183" s="16"/>
      <c r="S183" s="85">
        <v>1</v>
      </c>
      <c r="T183" s="86" t="s">
        <v>389</v>
      </c>
      <c r="U183" s="85">
        <v>6</v>
      </c>
      <c r="V183" s="86">
        <f>IF(N184&gt;P184,1,0)+IF(P186&gt;N186,1,0)+IF(N187&gt;P187,1,0)+IF(P189&gt;N189,1,0)+IF(N190&gt;P190,1,0)+IF(N183&gt;P183,1,0)</f>
        <v>3</v>
      </c>
      <c r="W183" s="85">
        <f>IF(N184=P184,1,0)+IF(P186=N186,1,0)+IF(N187=P187,1,0)+IF(P189=N189,1,0)+IF(N190=P190,1,0)+IF(N183=P183,1,0)</f>
        <v>3</v>
      </c>
      <c r="X183" s="85">
        <f>IF(N184&lt;P184,1,0)+IF(P186&lt;N186,1,0)+IF(N187&lt;P187,1,0)+IF(P189&lt;N189,1,0)+IF(N190&lt;P190,1,0)+IF(N183&lt;P183,1,0)</f>
        <v>0</v>
      </c>
      <c r="Y183" s="85">
        <v>10</v>
      </c>
      <c r="Z183" s="85">
        <v>5</v>
      </c>
      <c r="AA183" s="85">
        <f>+Y183-Z183</f>
        <v>5</v>
      </c>
      <c r="AB183" s="89">
        <f>+V183*3+W183*1+X183*0</f>
        <v>12</v>
      </c>
      <c r="AC183" s="16"/>
      <c r="AD183" s="16"/>
      <c r="AE183" s="97">
        <v>1</v>
      </c>
      <c r="AF183" s="100" t="s">
        <v>380</v>
      </c>
      <c r="AG183" s="99"/>
      <c r="AH183" s="99"/>
      <c r="AI183" s="99">
        <v>4.5</v>
      </c>
      <c r="AJ183" s="16"/>
      <c r="AK183" s="16"/>
      <c r="AL183" s="16"/>
      <c r="AM183" s="16"/>
    </row>
    <row r="184" spans="1:39" x14ac:dyDescent="0.3">
      <c r="A184" s="16"/>
      <c r="B184" s="26">
        <v>7</v>
      </c>
      <c r="C184" s="24">
        <v>21</v>
      </c>
      <c r="D184" s="27" t="s">
        <v>325</v>
      </c>
      <c r="E184" s="41"/>
      <c r="F184" s="41"/>
      <c r="G184" s="26"/>
      <c r="H184" s="26"/>
      <c r="I184" s="41" t="s">
        <v>325</v>
      </c>
      <c r="J184" s="16"/>
      <c r="K184" s="16"/>
      <c r="L184" s="85">
        <v>2</v>
      </c>
      <c r="M184" s="86" t="str">
        <f>+T183</f>
        <v>Carlos</v>
      </c>
      <c r="N184" s="87">
        <v>0</v>
      </c>
      <c r="O184" s="88" t="s">
        <v>6</v>
      </c>
      <c r="P184" s="87">
        <v>0</v>
      </c>
      <c r="Q184" s="86" t="str">
        <f>+T185</f>
        <v>Marcelo</v>
      </c>
      <c r="R184" s="16"/>
      <c r="S184" s="17">
        <v>2</v>
      </c>
      <c r="T184" s="16" t="s">
        <v>34</v>
      </c>
      <c r="U184" s="17">
        <v>6</v>
      </c>
      <c r="V184" s="16">
        <f>IF(N185&gt;P185,1,0)+IF(P186&lt;N186,1,0)+IF(N188&lt;P188,1,0)+IF(P189&lt;N189,1,0)+IF(N191&lt;P191,1,0)+IF(N183&lt;P183,1,0)</f>
        <v>1</v>
      </c>
      <c r="W184" s="17">
        <f>IF(N185=P185,1,0)+IF(P186=N186,1,0)+IF(N188=P188,1,0)+IF(P189=N189,1,0)+IF(N191=P191,1,0)+IF(N183=P183,1,0)</f>
        <v>2</v>
      </c>
      <c r="X184" s="17">
        <f>IF(N185&lt;P185,11,0)+IF(P186&gt;N186,1,0)+IF(N188&gt;P188,1,0)+IF(P189&gt;N189,1,0)+IF(N191&gt;P191,1,0)+IF(N183&gt;P183,1,0)</f>
        <v>13</v>
      </c>
      <c r="Y184" s="17">
        <v>8</v>
      </c>
      <c r="Z184" s="17">
        <v>8</v>
      </c>
      <c r="AA184" s="17">
        <f>+Y184-Z184</f>
        <v>0</v>
      </c>
      <c r="AB184" s="21">
        <f>+V184*3+W184*1+X184*0</f>
        <v>5</v>
      </c>
      <c r="AC184" s="16"/>
      <c r="AD184" s="16"/>
      <c r="AE184" s="97">
        <v>2</v>
      </c>
      <c r="AF184" s="100" t="s">
        <v>11</v>
      </c>
      <c r="AG184" s="99"/>
      <c r="AH184" s="99">
        <v>1</v>
      </c>
      <c r="AI184" s="99">
        <v>6</v>
      </c>
      <c r="AJ184" s="16"/>
      <c r="AK184" s="16"/>
      <c r="AL184" s="16"/>
      <c r="AM184" s="16"/>
    </row>
    <row r="185" spans="1:39" x14ac:dyDescent="0.3">
      <c r="A185" s="16"/>
      <c r="B185" s="26">
        <v>8</v>
      </c>
      <c r="C185" s="24">
        <v>17</v>
      </c>
      <c r="D185" s="36" t="s">
        <v>34</v>
      </c>
      <c r="E185" s="41">
        <v>1</v>
      </c>
      <c r="F185" s="41"/>
      <c r="G185" s="26"/>
      <c r="H185" s="26"/>
      <c r="I185" s="41" t="s">
        <v>325</v>
      </c>
      <c r="J185" s="16"/>
      <c r="K185" s="16"/>
      <c r="L185" s="19">
        <v>3</v>
      </c>
      <c r="M185" s="16" t="str">
        <f>+T184</f>
        <v>Jefferson</v>
      </c>
      <c r="N185" s="83">
        <v>0</v>
      </c>
      <c r="O185" s="84" t="s">
        <v>6</v>
      </c>
      <c r="P185" s="83">
        <v>1</v>
      </c>
      <c r="Q185" s="16" t="str">
        <f>+T185</f>
        <v>Marcelo</v>
      </c>
      <c r="R185" s="16"/>
      <c r="S185" s="85">
        <v>3</v>
      </c>
      <c r="T185" s="86" t="s">
        <v>326</v>
      </c>
      <c r="U185" s="85">
        <v>6</v>
      </c>
      <c r="V185" s="86">
        <f>IF(N185&lt;P185,1,0)+IF(P187&gt;N187,1,0)+IF(N188&gt;P188,1,0)+IF(P190&gt;N190,1,0)+IF(N191&gt;P191,1,0)+IF(N184&lt;P184,1,0)</f>
        <v>1</v>
      </c>
      <c r="W185" s="85">
        <f>IF(N185=P185,1,0)+IF(P187=N187,1,0)+IF(N188=P188,1,0)+IF(P190=N190,1,0)+IF(N191=P191,1,0)+IF(N184=P184,1,0)</f>
        <v>3</v>
      </c>
      <c r="X185" s="85">
        <f>IF(N185&gt;P185,1,0)+IF(P187&lt;N187,1,0)+IF(N188&lt;P188,1,0)+IF(P190&lt;N190,1,0)+IF(N191&lt;P191,1,0)+IF(N184&gt;P184,1,0)</f>
        <v>2</v>
      </c>
      <c r="Y185" s="85">
        <v>6</v>
      </c>
      <c r="Z185" s="85">
        <v>11</v>
      </c>
      <c r="AA185" s="85">
        <f>+Y185-Z185</f>
        <v>-5</v>
      </c>
      <c r="AB185" s="89">
        <f>+V185*3+W185*1+X185*0</f>
        <v>6</v>
      </c>
      <c r="AC185" s="16"/>
      <c r="AD185" s="16"/>
      <c r="AE185" s="97">
        <v>3</v>
      </c>
      <c r="AF185" s="100" t="s">
        <v>312</v>
      </c>
      <c r="AG185" s="99">
        <v>3</v>
      </c>
      <c r="AH185" s="99"/>
      <c r="AI185" s="99">
        <v>6.3</v>
      </c>
      <c r="AJ185" s="16"/>
      <c r="AK185" s="16"/>
      <c r="AL185" s="16"/>
      <c r="AM185" s="16"/>
    </row>
    <row r="186" spans="1:39" x14ac:dyDescent="0.3">
      <c r="A186" s="16"/>
      <c r="B186" s="26">
        <v>10</v>
      </c>
      <c r="C186" s="24">
        <v>14</v>
      </c>
      <c r="D186" s="52" t="s">
        <v>326</v>
      </c>
      <c r="E186" s="41">
        <v>1</v>
      </c>
      <c r="F186" s="41"/>
      <c r="G186" s="26"/>
      <c r="H186" s="26"/>
      <c r="I186" s="41" t="s">
        <v>326</v>
      </c>
      <c r="J186" s="16"/>
      <c r="K186" s="16"/>
      <c r="L186" s="85">
        <v>4</v>
      </c>
      <c r="M186" s="86" t="str">
        <f>+T184</f>
        <v>Jefferson</v>
      </c>
      <c r="N186" s="87">
        <v>1</v>
      </c>
      <c r="O186" s="88" t="s">
        <v>6</v>
      </c>
      <c r="P186" s="87">
        <v>2</v>
      </c>
      <c r="Q186" s="86" t="str">
        <f>+T183</f>
        <v>Carlos</v>
      </c>
      <c r="R186" s="16"/>
      <c r="S186" s="16"/>
      <c r="T186" s="16"/>
      <c r="U186" s="16"/>
      <c r="V186" s="16"/>
      <c r="W186" s="16"/>
      <c r="X186" s="16"/>
      <c r="Y186" s="16"/>
      <c r="Z186" s="16"/>
      <c r="AA186" s="16"/>
      <c r="AB186" s="16"/>
      <c r="AC186" s="16"/>
      <c r="AD186" s="16"/>
      <c r="AE186" s="97">
        <v>4</v>
      </c>
      <c r="AF186" s="100" t="s">
        <v>228</v>
      </c>
      <c r="AG186" s="99">
        <v>1</v>
      </c>
      <c r="AH186" s="99">
        <v>2</v>
      </c>
      <c r="AI186" s="99">
        <v>6.5</v>
      </c>
      <c r="AJ186" s="16"/>
      <c r="AK186" s="16"/>
      <c r="AL186" s="16"/>
      <c r="AM186" s="16"/>
    </row>
    <row r="187" spans="1:39" x14ac:dyDescent="0.3">
      <c r="A187" s="16"/>
      <c r="B187" s="26">
        <v>14</v>
      </c>
      <c r="C187" s="24">
        <v>1</v>
      </c>
      <c r="D187" s="11" t="s">
        <v>310</v>
      </c>
      <c r="E187" s="41"/>
      <c r="F187" s="41"/>
      <c r="G187" s="26"/>
      <c r="H187" s="26"/>
      <c r="I187" s="41" t="s">
        <v>326</v>
      </c>
      <c r="J187" s="16"/>
      <c r="K187" s="16"/>
      <c r="L187" s="19">
        <v>5</v>
      </c>
      <c r="M187" s="16" t="str">
        <f>+T183</f>
        <v>Carlos</v>
      </c>
      <c r="N187" s="83">
        <v>3</v>
      </c>
      <c r="O187" s="84" t="s">
        <v>6</v>
      </c>
      <c r="P187" s="83">
        <v>2</v>
      </c>
      <c r="Q187" s="16" t="str">
        <f>+T185</f>
        <v>Marcelo</v>
      </c>
      <c r="R187" s="16"/>
      <c r="S187" s="154" t="s">
        <v>372</v>
      </c>
      <c r="T187" s="154"/>
      <c r="U187" s="154"/>
      <c r="V187" s="154"/>
      <c r="W187" s="154"/>
      <c r="X187" s="154"/>
      <c r="Y187" s="154"/>
      <c r="Z187" s="154"/>
      <c r="AA187" s="154"/>
      <c r="AB187" s="154"/>
      <c r="AC187" s="16"/>
      <c r="AD187" s="16"/>
      <c r="AE187" s="97">
        <v>5</v>
      </c>
      <c r="AF187" s="98" t="s">
        <v>299</v>
      </c>
      <c r="AG187" s="99">
        <v>5</v>
      </c>
      <c r="AH187" s="99"/>
      <c r="AI187" s="99">
        <v>7.3</v>
      </c>
      <c r="AJ187" s="16"/>
      <c r="AK187" s="16"/>
      <c r="AL187" s="16"/>
      <c r="AM187" s="16"/>
    </row>
    <row r="188" spans="1:39" x14ac:dyDescent="0.3">
      <c r="A188" s="16"/>
      <c r="B188" s="26">
        <v>16</v>
      </c>
      <c r="C188" s="24">
        <v>19</v>
      </c>
      <c r="D188" s="74" t="s">
        <v>314</v>
      </c>
      <c r="E188" s="41"/>
      <c r="F188" s="41">
        <v>1</v>
      </c>
      <c r="G188" s="26"/>
      <c r="H188" s="26"/>
      <c r="I188" s="41" t="s">
        <v>326</v>
      </c>
      <c r="J188" s="16"/>
      <c r="K188" s="16"/>
      <c r="L188" s="85">
        <v>6</v>
      </c>
      <c r="M188" s="86" t="str">
        <f>+T185</f>
        <v>Marcelo</v>
      </c>
      <c r="N188" s="87">
        <v>1</v>
      </c>
      <c r="O188" s="88" t="s">
        <v>6</v>
      </c>
      <c r="P188" s="87">
        <v>2</v>
      </c>
      <c r="Q188" s="86" t="str">
        <f>+T184</f>
        <v>Jefferson</v>
      </c>
      <c r="R188" s="16"/>
      <c r="S188" s="17"/>
      <c r="T188" s="16"/>
      <c r="U188" s="17" t="s">
        <v>0</v>
      </c>
      <c r="V188" s="17" t="s">
        <v>1</v>
      </c>
      <c r="W188" s="17" t="s">
        <v>2</v>
      </c>
      <c r="X188" s="17" t="s">
        <v>3</v>
      </c>
      <c r="Y188" s="17" t="s">
        <v>4</v>
      </c>
      <c r="Z188" s="17" t="s">
        <v>5</v>
      </c>
      <c r="AA188" s="17" t="s">
        <v>52</v>
      </c>
      <c r="AB188" s="21" t="s">
        <v>53</v>
      </c>
      <c r="AC188" s="16"/>
      <c r="AD188" s="16"/>
      <c r="AE188" s="97">
        <v>6</v>
      </c>
      <c r="AF188" s="100" t="s">
        <v>295</v>
      </c>
      <c r="AG188" s="99"/>
      <c r="AH188" s="99"/>
      <c r="AI188" s="99">
        <v>6.5</v>
      </c>
      <c r="AJ188" s="16"/>
      <c r="AK188" s="16"/>
      <c r="AL188" s="16"/>
      <c r="AM188" s="16"/>
    </row>
    <row r="189" spans="1:39" x14ac:dyDescent="0.3">
      <c r="A189" s="16"/>
      <c r="B189" s="26">
        <v>17</v>
      </c>
      <c r="C189" s="24">
        <v>2</v>
      </c>
      <c r="D189" s="36" t="s">
        <v>316</v>
      </c>
      <c r="E189" s="41"/>
      <c r="F189" s="41"/>
      <c r="G189" s="24"/>
      <c r="H189" s="24"/>
      <c r="I189" s="41" t="s">
        <v>325</v>
      </c>
      <c r="J189" s="16"/>
      <c r="K189" s="16"/>
      <c r="L189" s="19">
        <v>7</v>
      </c>
      <c r="M189" s="16" t="str">
        <f>+T184</f>
        <v>Jefferson</v>
      </c>
      <c r="N189" s="83">
        <v>2</v>
      </c>
      <c r="O189" s="84" t="s">
        <v>6</v>
      </c>
      <c r="P189" s="83">
        <v>2</v>
      </c>
      <c r="Q189" s="16" t="str">
        <f>+T183</f>
        <v>Carlos</v>
      </c>
      <c r="R189" s="16"/>
      <c r="S189" s="85">
        <v>1</v>
      </c>
      <c r="T189" s="86" t="s">
        <v>389</v>
      </c>
      <c r="U189" s="85">
        <v>6</v>
      </c>
      <c r="V189" s="86">
        <v>3</v>
      </c>
      <c r="W189" s="85">
        <v>3</v>
      </c>
      <c r="X189" s="85">
        <v>0</v>
      </c>
      <c r="Y189" s="85">
        <v>10</v>
      </c>
      <c r="Z189" s="85">
        <v>5</v>
      </c>
      <c r="AA189" s="85">
        <v>5</v>
      </c>
      <c r="AB189" s="89">
        <v>12</v>
      </c>
      <c r="AC189" s="16"/>
      <c r="AD189" s="16"/>
      <c r="AE189" s="97">
        <v>7</v>
      </c>
      <c r="AF189" s="100" t="s">
        <v>316</v>
      </c>
      <c r="AG189" s="99"/>
      <c r="AH189" s="99"/>
      <c r="AI189" s="99">
        <v>5</v>
      </c>
      <c r="AJ189" s="16"/>
      <c r="AK189" s="16"/>
      <c r="AL189" s="16"/>
      <c r="AM189" s="16"/>
    </row>
    <row r="190" spans="1:39" x14ac:dyDescent="0.3">
      <c r="A190" s="16"/>
      <c r="B190" s="26">
        <v>19</v>
      </c>
      <c r="C190" s="24">
        <v>11</v>
      </c>
      <c r="D190" s="52" t="s">
        <v>323</v>
      </c>
      <c r="E190" s="41"/>
      <c r="F190" s="41">
        <v>1</v>
      </c>
      <c r="G190" s="26"/>
      <c r="H190" s="26"/>
      <c r="I190" s="41" t="s">
        <v>323</v>
      </c>
      <c r="J190" s="16"/>
      <c r="K190" s="16"/>
      <c r="L190" s="85">
        <v>8</v>
      </c>
      <c r="M190" s="86" t="str">
        <f>+T183</f>
        <v>Carlos</v>
      </c>
      <c r="N190" s="87">
        <v>3</v>
      </c>
      <c r="O190" s="88" t="s">
        <v>6</v>
      </c>
      <c r="P190" s="87">
        <v>3</v>
      </c>
      <c r="Q190" s="86" t="str">
        <f>+T185</f>
        <v>Marcelo</v>
      </c>
      <c r="R190" s="16"/>
      <c r="S190" s="17">
        <v>2</v>
      </c>
      <c r="T190" s="16" t="s">
        <v>326</v>
      </c>
      <c r="U190" s="17">
        <v>6</v>
      </c>
      <c r="V190" s="16">
        <v>1</v>
      </c>
      <c r="W190" s="17">
        <v>3</v>
      </c>
      <c r="X190" s="17">
        <v>2</v>
      </c>
      <c r="Y190" s="17">
        <v>6</v>
      </c>
      <c r="Z190" s="17">
        <v>11</v>
      </c>
      <c r="AA190" s="17">
        <v>-5</v>
      </c>
      <c r="AB190" s="21">
        <v>6</v>
      </c>
      <c r="AC190" s="16"/>
      <c r="AD190" s="16"/>
      <c r="AE190" s="101">
        <v>1</v>
      </c>
      <c r="AF190" s="102" t="s">
        <v>387</v>
      </c>
      <c r="AG190" s="103"/>
      <c r="AH190" s="103"/>
      <c r="AI190" s="103">
        <v>6.3</v>
      </c>
      <c r="AJ190" s="16"/>
      <c r="AK190" s="16"/>
      <c r="AL190" s="16"/>
      <c r="AM190" s="16"/>
    </row>
    <row r="191" spans="1:39" x14ac:dyDescent="0.3">
      <c r="A191" s="16"/>
      <c r="B191" s="26">
        <v>24</v>
      </c>
      <c r="C191" s="24">
        <v>20</v>
      </c>
      <c r="D191" s="27" t="s">
        <v>309</v>
      </c>
      <c r="E191" s="41"/>
      <c r="F191" s="41">
        <v>1</v>
      </c>
      <c r="G191" s="26"/>
      <c r="H191" s="26"/>
      <c r="I191" s="41" t="s">
        <v>325</v>
      </c>
      <c r="J191" s="16"/>
      <c r="K191" s="16"/>
      <c r="L191" s="19">
        <v>9</v>
      </c>
      <c r="M191" s="16" t="str">
        <f>+T185</f>
        <v>Marcelo</v>
      </c>
      <c r="N191" s="83">
        <v>0</v>
      </c>
      <c r="O191" s="84" t="s">
        <v>6</v>
      </c>
      <c r="P191" s="83">
        <v>0</v>
      </c>
      <c r="Q191" s="16" t="str">
        <f>+T184</f>
        <v>Jefferson</v>
      </c>
      <c r="R191" s="16"/>
      <c r="S191" s="85">
        <v>3</v>
      </c>
      <c r="T191" s="86" t="s">
        <v>34</v>
      </c>
      <c r="U191" s="85">
        <v>6</v>
      </c>
      <c r="V191" s="86">
        <v>1</v>
      </c>
      <c r="W191" s="85">
        <v>2</v>
      </c>
      <c r="X191" s="85">
        <v>13</v>
      </c>
      <c r="Y191" s="85">
        <v>8</v>
      </c>
      <c r="Z191" s="85">
        <v>8</v>
      </c>
      <c r="AA191" s="85">
        <v>0</v>
      </c>
      <c r="AB191" s="89">
        <v>5</v>
      </c>
      <c r="AC191" s="16"/>
      <c r="AD191" s="16"/>
      <c r="AE191" s="101">
        <v>2</v>
      </c>
      <c r="AF191" s="102" t="s">
        <v>12</v>
      </c>
      <c r="AG191" s="103"/>
      <c r="AH191" s="103"/>
      <c r="AI191" s="103">
        <v>5.5</v>
      </c>
      <c r="AJ191" s="16"/>
      <c r="AK191" s="16"/>
      <c r="AL191" s="16"/>
      <c r="AM191" s="16"/>
    </row>
    <row r="192" spans="1:39" x14ac:dyDescent="0.3">
      <c r="A192" s="16"/>
      <c r="B192" s="26">
        <v>25</v>
      </c>
      <c r="C192" s="24">
        <v>15</v>
      </c>
      <c r="D192" s="52" t="s">
        <v>298</v>
      </c>
      <c r="E192" s="41">
        <v>1</v>
      </c>
      <c r="F192" s="41"/>
      <c r="G192" s="26"/>
      <c r="H192" s="26"/>
      <c r="I192" s="41" t="s">
        <v>326</v>
      </c>
      <c r="J192" s="16"/>
      <c r="K192" s="16"/>
      <c r="L192" s="16"/>
      <c r="M192" s="16"/>
      <c r="N192" s="16"/>
      <c r="O192" s="16"/>
      <c r="P192" s="16"/>
      <c r="Q192" s="16"/>
      <c r="R192" s="16"/>
      <c r="S192" s="16"/>
      <c r="T192" s="16"/>
      <c r="U192" s="16"/>
      <c r="V192" s="16"/>
      <c r="W192" s="16"/>
      <c r="X192" s="16"/>
      <c r="Y192" s="16"/>
      <c r="Z192" s="16"/>
      <c r="AA192" s="16"/>
      <c r="AB192" s="16"/>
      <c r="AC192" s="16"/>
      <c r="AD192" s="16"/>
      <c r="AE192" s="101">
        <v>3</v>
      </c>
      <c r="AF192" s="102" t="s">
        <v>347</v>
      </c>
      <c r="AG192" s="103"/>
      <c r="AH192" s="103"/>
      <c r="AI192" s="103">
        <v>4.5</v>
      </c>
      <c r="AJ192" s="16"/>
      <c r="AK192" s="16"/>
      <c r="AL192" s="16"/>
      <c r="AM192" s="16"/>
    </row>
    <row r="193" spans="1:39" x14ac:dyDescent="0.3">
      <c r="A193" s="16"/>
      <c r="B193" s="26">
        <v>26</v>
      </c>
      <c r="C193" s="24">
        <v>13</v>
      </c>
      <c r="D193" s="52" t="s">
        <v>346</v>
      </c>
      <c r="E193" s="41"/>
      <c r="F193" s="41"/>
      <c r="G193" s="26"/>
      <c r="H193" s="26"/>
      <c r="I193" s="41" t="s">
        <v>326</v>
      </c>
      <c r="J193" s="16"/>
      <c r="K193" s="16"/>
      <c r="L193" s="16"/>
      <c r="M193" s="16"/>
      <c r="N193" s="16"/>
      <c r="O193" s="16"/>
      <c r="P193" s="16"/>
      <c r="Q193" s="16"/>
      <c r="R193" s="16"/>
      <c r="S193" s="16"/>
      <c r="T193" s="16"/>
      <c r="U193" s="16"/>
      <c r="V193" s="16"/>
      <c r="W193" s="16"/>
      <c r="X193" s="16"/>
      <c r="Y193" s="16"/>
      <c r="Z193" s="16"/>
      <c r="AA193" s="16"/>
      <c r="AB193" s="16"/>
      <c r="AC193" s="16"/>
      <c r="AD193" s="16"/>
      <c r="AE193" s="101">
        <v>4</v>
      </c>
      <c r="AF193" s="102" t="s">
        <v>34</v>
      </c>
      <c r="AG193" s="103">
        <v>1</v>
      </c>
      <c r="AH193" s="103"/>
      <c r="AI193" s="103">
        <v>4.8</v>
      </c>
      <c r="AJ193" s="16"/>
      <c r="AK193" s="16"/>
      <c r="AL193" s="16"/>
      <c r="AM193" s="16"/>
    </row>
    <row r="194" spans="1:39" x14ac:dyDescent="0.3">
      <c r="A194" s="16"/>
      <c r="B194" s="26">
        <v>27</v>
      </c>
      <c r="C194" s="24">
        <v>10</v>
      </c>
      <c r="D194" s="52" t="s">
        <v>347</v>
      </c>
      <c r="E194" s="41"/>
      <c r="F194" s="41"/>
      <c r="G194" s="26"/>
      <c r="H194" s="26"/>
      <c r="I194" s="41" t="s">
        <v>325</v>
      </c>
      <c r="J194" s="16"/>
      <c r="K194" s="16"/>
      <c r="L194" s="16"/>
      <c r="M194" s="16"/>
      <c r="N194" s="16"/>
      <c r="O194" s="16"/>
      <c r="P194" s="16"/>
      <c r="Q194" s="16"/>
      <c r="R194" s="16"/>
      <c r="S194" s="16"/>
      <c r="T194" s="16"/>
      <c r="U194" s="16"/>
      <c r="V194" s="16"/>
      <c r="W194" s="16"/>
      <c r="X194" s="16"/>
      <c r="Y194" s="16"/>
      <c r="Z194" s="16"/>
      <c r="AA194" s="16"/>
      <c r="AB194" s="16"/>
      <c r="AC194" s="16"/>
      <c r="AD194" s="16"/>
      <c r="AE194" s="101">
        <v>5</v>
      </c>
      <c r="AF194" s="102" t="s">
        <v>309</v>
      </c>
      <c r="AG194" s="103"/>
      <c r="AH194" s="103">
        <v>1</v>
      </c>
      <c r="AI194" s="103">
        <v>5.8</v>
      </c>
      <c r="AJ194" s="16"/>
      <c r="AK194" s="16"/>
      <c r="AL194" s="16"/>
      <c r="AM194" s="16"/>
    </row>
    <row r="195" spans="1:39" x14ac:dyDescent="0.3">
      <c r="A195" s="16"/>
      <c r="B195" s="26">
        <v>28</v>
      </c>
      <c r="C195" s="24">
        <v>6</v>
      </c>
      <c r="D195" s="52" t="s">
        <v>11</v>
      </c>
      <c r="E195" s="41"/>
      <c r="F195" s="41">
        <v>1</v>
      </c>
      <c r="G195" s="26"/>
      <c r="H195" s="26"/>
      <c r="I195" s="41" t="s">
        <v>389</v>
      </c>
      <c r="J195" s="16"/>
      <c r="K195" s="16"/>
      <c r="L195" s="16"/>
      <c r="M195" s="16"/>
      <c r="N195" s="16"/>
      <c r="O195" s="16"/>
      <c r="P195" s="16"/>
      <c r="Q195" s="16"/>
      <c r="R195" s="16"/>
      <c r="S195" s="16"/>
      <c r="T195" s="16"/>
      <c r="U195" s="16"/>
      <c r="V195" s="16"/>
      <c r="W195" s="16"/>
      <c r="X195" s="16"/>
      <c r="Y195" s="16"/>
      <c r="Z195" s="16"/>
      <c r="AA195" s="16"/>
      <c r="AB195" s="16"/>
      <c r="AC195" s="16"/>
      <c r="AD195" s="16"/>
      <c r="AE195" s="101">
        <v>6</v>
      </c>
      <c r="AF195" s="102" t="s">
        <v>325</v>
      </c>
      <c r="AG195" s="103"/>
      <c r="AH195" s="103"/>
      <c r="AI195" s="103">
        <v>3</v>
      </c>
      <c r="AJ195" s="16"/>
      <c r="AK195" s="16"/>
      <c r="AL195" s="16"/>
      <c r="AM195" s="16"/>
    </row>
    <row r="196" spans="1:39" x14ac:dyDescent="0.3">
      <c r="A196" s="16"/>
      <c r="B196" s="26">
        <v>31</v>
      </c>
      <c r="C196" s="24">
        <v>16</v>
      </c>
      <c r="D196" s="36" t="s">
        <v>299</v>
      </c>
      <c r="E196" s="41">
        <v>5</v>
      </c>
      <c r="F196" s="41"/>
      <c r="G196" s="24"/>
      <c r="H196" s="24"/>
      <c r="I196" s="41" t="s">
        <v>389</v>
      </c>
      <c r="J196" s="16"/>
      <c r="K196" s="16"/>
      <c r="L196" s="16"/>
      <c r="M196" s="16"/>
      <c r="N196" s="16"/>
      <c r="O196" s="16"/>
      <c r="P196" s="16"/>
      <c r="Q196" s="16"/>
      <c r="R196" s="16"/>
      <c r="S196" s="16"/>
      <c r="T196" s="16"/>
      <c r="U196" s="16"/>
      <c r="V196" s="16"/>
      <c r="W196" s="16"/>
      <c r="X196" s="16"/>
      <c r="Y196" s="16"/>
      <c r="Z196" s="16"/>
      <c r="AA196" s="16"/>
      <c r="AB196" s="16"/>
      <c r="AC196" s="16"/>
      <c r="AD196" s="16"/>
      <c r="AE196" s="101">
        <v>7</v>
      </c>
      <c r="AF196" s="102" t="s">
        <v>310</v>
      </c>
      <c r="AG196" s="103"/>
      <c r="AH196" s="103"/>
      <c r="AI196" s="103">
        <v>5</v>
      </c>
      <c r="AJ196" s="16"/>
      <c r="AK196" s="16"/>
      <c r="AL196" s="16"/>
      <c r="AM196" s="16"/>
    </row>
    <row r="197" spans="1:39" x14ac:dyDescent="0.3">
      <c r="A197" s="16"/>
      <c r="B197" s="26">
        <v>33</v>
      </c>
      <c r="C197" s="24">
        <v>7</v>
      </c>
      <c r="D197" s="52" t="s">
        <v>12</v>
      </c>
      <c r="E197" s="41"/>
      <c r="F197" s="41"/>
      <c r="G197" s="26"/>
      <c r="H197" s="26"/>
      <c r="I197" s="41" t="s">
        <v>325</v>
      </c>
      <c r="J197" s="16"/>
      <c r="K197" s="16"/>
      <c r="L197" s="16"/>
      <c r="M197" s="16"/>
      <c r="N197" s="16"/>
      <c r="O197" s="16"/>
      <c r="P197" s="16"/>
      <c r="Q197" s="16"/>
      <c r="R197" s="16"/>
      <c r="S197" s="16"/>
      <c r="T197" s="16"/>
      <c r="U197" s="16"/>
      <c r="V197" s="16"/>
      <c r="W197" s="16"/>
      <c r="X197" s="16"/>
      <c r="Y197" s="16"/>
      <c r="Z197" s="16"/>
      <c r="AA197" s="16"/>
      <c r="AB197" s="16"/>
      <c r="AC197" s="16"/>
      <c r="AD197" s="16"/>
      <c r="AE197" s="97">
        <v>1</v>
      </c>
      <c r="AF197" s="100" t="s">
        <v>354</v>
      </c>
      <c r="AG197" s="99"/>
      <c r="AH197" s="99"/>
      <c r="AI197" s="99">
        <v>6</v>
      </c>
      <c r="AJ197" s="16"/>
      <c r="AK197" s="16"/>
      <c r="AL197" s="16"/>
      <c r="AM197" s="16"/>
    </row>
    <row r="198" spans="1:39" x14ac:dyDescent="0.3">
      <c r="A198" s="16"/>
      <c r="B198" s="26">
        <v>34</v>
      </c>
      <c r="C198" s="24">
        <v>8</v>
      </c>
      <c r="D198" s="52" t="s">
        <v>312</v>
      </c>
      <c r="E198" s="41">
        <v>3</v>
      </c>
      <c r="F198" s="41"/>
      <c r="G198" s="26"/>
      <c r="H198" s="26"/>
      <c r="I198" s="41" t="s">
        <v>389</v>
      </c>
      <c r="J198" s="16"/>
      <c r="K198" s="16"/>
      <c r="L198" s="16"/>
      <c r="M198" s="16"/>
      <c r="N198" s="16"/>
      <c r="O198" s="16"/>
      <c r="P198" s="16"/>
      <c r="Q198" s="16"/>
      <c r="R198" s="16"/>
      <c r="S198" s="16"/>
      <c r="T198" s="16"/>
      <c r="U198" s="16"/>
      <c r="V198" s="16"/>
      <c r="W198" s="16"/>
      <c r="X198" s="16"/>
      <c r="Y198" s="16"/>
      <c r="Z198" s="16"/>
      <c r="AA198" s="16"/>
      <c r="AB198" s="16"/>
      <c r="AC198" s="16"/>
      <c r="AD198" s="16"/>
      <c r="AE198" s="97">
        <v>2</v>
      </c>
      <c r="AF198" s="100" t="s">
        <v>388</v>
      </c>
      <c r="AG198" s="99"/>
      <c r="AH198" s="99"/>
      <c r="AI198" s="99">
        <v>4.3</v>
      </c>
      <c r="AJ198" s="16"/>
      <c r="AK198" s="16"/>
      <c r="AL198" s="16"/>
      <c r="AM198" s="16"/>
    </row>
    <row r="199" spans="1:39" x14ac:dyDescent="0.3">
      <c r="A199" s="16"/>
      <c r="B199" s="26">
        <v>35</v>
      </c>
      <c r="C199" s="24">
        <v>9</v>
      </c>
      <c r="D199" s="52" t="s">
        <v>388</v>
      </c>
      <c r="E199" s="41"/>
      <c r="F199" s="41"/>
      <c r="G199" s="26"/>
      <c r="H199" s="26"/>
      <c r="I199" s="41" t="s">
        <v>326</v>
      </c>
      <c r="J199" s="16"/>
      <c r="K199" s="16"/>
      <c r="L199" s="16"/>
      <c r="M199" s="16"/>
      <c r="N199" s="16"/>
      <c r="O199" s="16"/>
      <c r="P199" s="16"/>
      <c r="Q199" s="16"/>
      <c r="R199" s="16"/>
      <c r="S199" s="16"/>
      <c r="T199" s="16"/>
      <c r="U199" s="16"/>
      <c r="V199" s="16"/>
      <c r="W199" s="16"/>
      <c r="X199" s="16"/>
      <c r="Y199" s="16"/>
      <c r="Z199" s="16"/>
      <c r="AA199" s="16"/>
      <c r="AB199" s="16"/>
      <c r="AC199" s="16"/>
      <c r="AD199" s="16"/>
      <c r="AE199" s="97">
        <v>3</v>
      </c>
      <c r="AF199" s="100" t="s">
        <v>346</v>
      </c>
      <c r="AG199" s="99"/>
      <c r="AH199" s="99"/>
      <c r="AI199" s="99">
        <v>3.8</v>
      </c>
      <c r="AJ199" s="16"/>
      <c r="AK199" s="16"/>
      <c r="AL199" s="16"/>
      <c r="AM199" s="16"/>
    </row>
    <row r="200" spans="1:39" x14ac:dyDescent="0.3">
      <c r="A200" s="16"/>
      <c r="B200" s="26">
        <v>40</v>
      </c>
      <c r="C200" s="24">
        <v>18</v>
      </c>
      <c r="D200" s="36" t="s">
        <v>295</v>
      </c>
      <c r="E200" s="41"/>
      <c r="F200" s="41"/>
      <c r="G200" s="24"/>
      <c r="H200" s="24"/>
      <c r="I200" s="41" t="s">
        <v>389</v>
      </c>
      <c r="J200" s="16"/>
      <c r="K200" s="16"/>
      <c r="L200" s="16"/>
      <c r="M200" s="16"/>
      <c r="N200" s="16"/>
      <c r="O200" s="16"/>
      <c r="P200" s="16"/>
      <c r="Q200" s="16"/>
      <c r="R200" s="16"/>
      <c r="S200" s="16"/>
      <c r="T200" s="16"/>
      <c r="U200" s="16"/>
      <c r="V200" s="16"/>
      <c r="W200" s="16"/>
      <c r="X200" s="16"/>
      <c r="Y200" s="16"/>
      <c r="Z200" s="16"/>
      <c r="AA200" s="16"/>
      <c r="AB200" s="16"/>
      <c r="AC200" s="16"/>
      <c r="AD200" s="16"/>
      <c r="AE200" s="97">
        <v>4</v>
      </c>
      <c r="AF200" s="100" t="s">
        <v>326</v>
      </c>
      <c r="AG200" s="99">
        <v>1</v>
      </c>
      <c r="AH200" s="99"/>
      <c r="AI200" s="99">
        <v>5.8</v>
      </c>
      <c r="AJ200" s="16"/>
      <c r="AK200" s="16"/>
      <c r="AL200" s="16"/>
      <c r="AM200" s="16"/>
    </row>
    <row r="201" spans="1:39" x14ac:dyDescent="0.3">
      <c r="A201" s="16"/>
      <c r="B201" s="26">
        <v>41</v>
      </c>
      <c r="C201" s="24">
        <v>5</v>
      </c>
      <c r="D201" s="52" t="s">
        <v>354</v>
      </c>
      <c r="E201" s="41"/>
      <c r="F201" s="41"/>
      <c r="G201" s="26"/>
      <c r="H201" s="26"/>
      <c r="I201" s="41" t="s">
        <v>326</v>
      </c>
      <c r="J201" s="16"/>
      <c r="K201" s="16"/>
      <c r="L201" s="16"/>
      <c r="M201" s="16"/>
      <c r="N201" s="16"/>
      <c r="O201" s="16"/>
      <c r="P201" s="16"/>
      <c r="Q201" s="16"/>
      <c r="R201" s="16"/>
      <c r="S201" s="16"/>
      <c r="T201" s="16"/>
      <c r="U201" s="16"/>
      <c r="V201" s="16"/>
      <c r="W201" s="16"/>
      <c r="X201" s="16"/>
      <c r="Y201" s="16"/>
      <c r="Z201" s="16"/>
      <c r="AA201" s="16"/>
      <c r="AB201" s="16"/>
      <c r="AC201" s="16"/>
      <c r="AD201" s="16"/>
      <c r="AE201" s="97">
        <v>5</v>
      </c>
      <c r="AF201" s="100" t="s">
        <v>298</v>
      </c>
      <c r="AG201" s="99">
        <v>1</v>
      </c>
      <c r="AH201" s="99"/>
      <c r="AI201" s="99">
        <v>5.8</v>
      </c>
      <c r="AJ201" s="16"/>
      <c r="AK201" s="16"/>
      <c r="AL201" s="16"/>
      <c r="AM201" s="16"/>
    </row>
    <row r="202" spans="1:39" x14ac:dyDescent="0.3">
      <c r="A202" s="16"/>
      <c r="B202" s="26">
        <v>53</v>
      </c>
      <c r="C202" s="24">
        <v>12</v>
      </c>
      <c r="D202" s="52" t="s">
        <v>228</v>
      </c>
      <c r="E202" s="41">
        <v>1</v>
      </c>
      <c r="F202" s="41">
        <v>2</v>
      </c>
      <c r="G202" s="26"/>
      <c r="H202" s="26"/>
      <c r="I202" s="41" t="s">
        <v>389</v>
      </c>
      <c r="J202" s="16"/>
      <c r="K202" s="16"/>
      <c r="L202" s="16"/>
      <c r="M202" s="16"/>
      <c r="N202" s="16"/>
      <c r="O202" s="16"/>
      <c r="P202" s="16"/>
      <c r="Q202" s="16"/>
      <c r="R202" s="16"/>
      <c r="S202" s="16"/>
      <c r="T202" s="16"/>
      <c r="U202" s="16"/>
      <c r="V202" s="16"/>
      <c r="W202" s="16"/>
      <c r="X202" s="16"/>
      <c r="Y202" s="16"/>
      <c r="Z202" s="16"/>
      <c r="AA202" s="16"/>
      <c r="AB202" s="16"/>
      <c r="AC202" s="16"/>
      <c r="AD202" s="16"/>
      <c r="AE202" s="97">
        <v>6</v>
      </c>
      <c r="AF202" s="100" t="s">
        <v>314</v>
      </c>
      <c r="AG202" s="99"/>
      <c r="AH202" s="99">
        <v>1</v>
      </c>
      <c r="AI202" s="99">
        <v>5.5</v>
      </c>
      <c r="AJ202" s="16"/>
      <c r="AK202" s="16"/>
      <c r="AL202" s="16"/>
      <c r="AM202" s="16"/>
    </row>
    <row r="203" spans="1:39" x14ac:dyDescent="0.3">
      <c r="A203" s="16"/>
      <c r="B203" s="26">
        <v>54</v>
      </c>
      <c r="C203" s="24">
        <v>3</v>
      </c>
      <c r="D203" s="52" t="s">
        <v>387</v>
      </c>
      <c r="E203" s="41"/>
      <c r="F203" s="41"/>
      <c r="G203" s="26"/>
      <c r="H203" s="26"/>
      <c r="I203" s="41" t="s">
        <v>325</v>
      </c>
      <c r="J203" s="16"/>
      <c r="K203" s="16"/>
      <c r="L203" s="16"/>
      <c r="M203" s="16"/>
      <c r="N203" s="16"/>
      <c r="O203" s="16"/>
      <c r="P203" s="16"/>
      <c r="Q203" s="16"/>
      <c r="R203" s="16"/>
      <c r="S203" s="16"/>
      <c r="T203" s="16"/>
      <c r="U203" s="16"/>
      <c r="V203" s="16"/>
      <c r="W203" s="16"/>
      <c r="X203" s="16"/>
      <c r="Y203" s="16"/>
      <c r="Z203" s="16"/>
      <c r="AA203" s="16"/>
      <c r="AB203" s="16"/>
      <c r="AC203" s="16"/>
      <c r="AD203" s="16"/>
      <c r="AE203" s="97">
        <v>7</v>
      </c>
      <c r="AF203" s="100" t="s">
        <v>323</v>
      </c>
      <c r="AG203" s="99"/>
      <c r="AH203" s="99">
        <v>1</v>
      </c>
      <c r="AI203" s="99">
        <v>5.3</v>
      </c>
      <c r="AJ203" s="16"/>
      <c r="AK203" s="16"/>
      <c r="AL203" s="16"/>
      <c r="AM203" s="16"/>
    </row>
    <row r="204" spans="1:39" x14ac:dyDescent="0.3">
      <c r="A204" s="16"/>
      <c r="B204" s="16"/>
      <c r="C204" s="17"/>
      <c r="D204" s="16"/>
      <c r="E204" s="16"/>
      <c r="F204" s="16"/>
      <c r="G204" s="16"/>
      <c r="H204" s="16"/>
      <c r="I204" s="16"/>
      <c r="J204" s="16"/>
      <c r="K204" s="16"/>
      <c r="L204" s="16"/>
      <c r="M204" s="16"/>
      <c r="N204" s="16"/>
      <c r="O204" s="16"/>
      <c r="P204" s="16"/>
      <c r="Q204" s="16"/>
      <c r="R204" s="16"/>
      <c r="S204" s="16"/>
      <c r="T204" s="16"/>
      <c r="U204" s="16"/>
      <c r="V204" s="16"/>
      <c r="W204" s="16"/>
      <c r="X204" s="16"/>
      <c r="Y204" s="16"/>
      <c r="Z204" s="16"/>
      <c r="AA204" s="16"/>
      <c r="AB204" s="16"/>
      <c r="AC204" s="16"/>
      <c r="AD204" s="16"/>
      <c r="AE204" s="17"/>
      <c r="AF204" s="16"/>
      <c r="AG204" s="16"/>
      <c r="AH204" s="16"/>
      <c r="AI204" s="16"/>
      <c r="AJ204" s="16"/>
      <c r="AK204" s="16"/>
      <c r="AL204" s="16"/>
      <c r="AM204" s="16"/>
    </row>
    <row r="205" spans="1:39" x14ac:dyDescent="0.3">
      <c r="A205" s="16"/>
      <c r="B205" s="20"/>
      <c r="C205" s="20"/>
      <c r="D205" s="20" t="s">
        <v>383</v>
      </c>
      <c r="E205" s="20"/>
      <c r="F205" s="20"/>
      <c r="G205" s="20"/>
      <c r="H205" s="20"/>
      <c r="I205" s="20"/>
      <c r="J205" s="16"/>
      <c r="K205" s="16"/>
      <c r="L205" s="20"/>
      <c r="M205" s="20" t="s">
        <v>384</v>
      </c>
      <c r="N205" s="20"/>
      <c r="O205" s="20"/>
      <c r="P205" s="20"/>
      <c r="Q205" s="20"/>
      <c r="R205" s="16"/>
      <c r="S205" s="154" t="s">
        <v>385</v>
      </c>
      <c r="T205" s="154"/>
      <c r="U205" s="154"/>
      <c r="V205" s="154"/>
      <c r="W205" s="154"/>
      <c r="X205" s="154"/>
      <c r="Y205" s="154"/>
      <c r="Z205" s="154"/>
      <c r="AA205" s="154"/>
      <c r="AB205" s="154"/>
      <c r="AC205" s="16"/>
      <c r="AD205" s="16"/>
      <c r="AE205" s="20"/>
      <c r="AF205" s="20" t="s">
        <v>383</v>
      </c>
      <c r="AG205" s="20"/>
      <c r="AH205" s="20"/>
      <c r="AI205" s="20"/>
      <c r="AJ205" s="16"/>
      <c r="AK205" s="16"/>
      <c r="AL205" s="16"/>
      <c r="AM205" s="16"/>
    </row>
    <row r="206" spans="1:39" x14ac:dyDescent="0.3">
      <c r="A206" s="16"/>
      <c r="B206" s="23" t="s">
        <v>14</v>
      </c>
      <c r="C206" s="22" t="s">
        <v>15</v>
      </c>
      <c r="D206" s="23" t="s">
        <v>78</v>
      </c>
      <c r="E206" s="22" t="s">
        <v>1</v>
      </c>
      <c r="F206" s="22" t="s">
        <v>7</v>
      </c>
      <c r="G206" s="22" t="s">
        <v>64</v>
      </c>
      <c r="H206" s="22" t="s">
        <v>65</v>
      </c>
      <c r="I206" s="22" t="s">
        <v>77</v>
      </c>
      <c r="J206" s="16"/>
      <c r="K206" s="16"/>
      <c r="L206" s="82" t="s">
        <v>233</v>
      </c>
      <c r="M206" s="82" t="s">
        <v>231</v>
      </c>
      <c r="N206" s="82"/>
      <c r="O206" s="82" t="s">
        <v>234</v>
      </c>
      <c r="P206" s="82"/>
      <c r="Q206" s="82" t="s">
        <v>232</v>
      </c>
      <c r="R206" s="16"/>
      <c r="S206" s="17"/>
      <c r="T206" s="16"/>
      <c r="U206" s="17" t="s">
        <v>0</v>
      </c>
      <c r="V206" s="17" t="s">
        <v>1</v>
      </c>
      <c r="W206" s="17" t="s">
        <v>2</v>
      </c>
      <c r="X206" s="17" t="s">
        <v>3</v>
      </c>
      <c r="Y206" s="17" t="s">
        <v>4</v>
      </c>
      <c r="Z206" s="17" t="s">
        <v>5</v>
      </c>
      <c r="AA206" s="17" t="s">
        <v>52</v>
      </c>
      <c r="AB206" s="21" t="s">
        <v>53</v>
      </c>
      <c r="AC206" s="16"/>
      <c r="AD206" s="16"/>
      <c r="AE206" s="95" t="s">
        <v>15</v>
      </c>
      <c r="AF206" s="96" t="s">
        <v>78</v>
      </c>
      <c r="AG206" s="95" t="s">
        <v>1</v>
      </c>
      <c r="AH206" s="95" t="s">
        <v>7</v>
      </c>
      <c r="AI206" s="95" t="s">
        <v>382</v>
      </c>
      <c r="AJ206" s="16"/>
      <c r="AK206" s="16"/>
      <c r="AL206" s="16"/>
      <c r="AM206" s="16"/>
    </row>
    <row r="207" spans="1:39" x14ac:dyDescent="0.3">
      <c r="A207" s="16"/>
      <c r="B207" s="26">
        <v>6</v>
      </c>
      <c r="C207" s="24">
        <v>1</v>
      </c>
      <c r="D207" s="11" t="s">
        <v>380</v>
      </c>
      <c r="E207" s="41"/>
      <c r="F207" s="41"/>
      <c r="G207" s="26"/>
      <c r="H207" s="26"/>
      <c r="I207" s="41" t="s">
        <v>389</v>
      </c>
      <c r="J207" s="16"/>
      <c r="K207" s="16"/>
      <c r="L207" s="19">
        <v>1</v>
      </c>
      <c r="M207" s="16" t="str">
        <f>+T207</f>
        <v>Carlos</v>
      </c>
      <c r="N207" s="83">
        <v>0</v>
      </c>
      <c r="O207" s="84" t="s">
        <v>6</v>
      </c>
      <c r="P207" s="83">
        <v>0</v>
      </c>
      <c r="Q207" s="16" t="str">
        <f>+T208</f>
        <v>Leonid</v>
      </c>
      <c r="R207" s="16"/>
      <c r="S207" s="85">
        <v>1</v>
      </c>
      <c r="T207" s="86" t="s">
        <v>389</v>
      </c>
      <c r="U207" s="85">
        <v>6</v>
      </c>
      <c r="V207" s="86">
        <f>IF(N208&gt;P208,1,0)+IF(P210&gt;N210,1,0)+IF(N211&gt;P211,1,0)+IF(P213&gt;N213,1,0)+IF(N214&gt;P214,1,0)+IF(N207&gt;P207,1,0)</f>
        <v>2</v>
      </c>
      <c r="W207" s="85">
        <f>IF(N208=P208,1,0)+IF(P210=N210,1,0)+IF(N211=P211,1,0)+IF(P213=N213,1,0)+IF(N214=P214,1,0)+IF(N207=P207,1,0)</f>
        <v>2</v>
      </c>
      <c r="X207" s="85">
        <f>IF(N208&lt;P208,1,0)+IF(P210&lt;N210,1,0)+IF(N211&lt;P211,1,0)+IF(P213&lt;N213,1,0)+IF(N214&lt;P214,1,0)+IF(N207&lt;P207,1,0)</f>
        <v>2</v>
      </c>
      <c r="Y207" s="85">
        <v>10</v>
      </c>
      <c r="Z207" s="85">
        <v>5</v>
      </c>
      <c r="AA207" s="85">
        <f>+Y207-Z207</f>
        <v>5</v>
      </c>
      <c r="AB207" s="89">
        <f>+V207*3+W207*1+X207*0</f>
        <v>8</v>
      </c>
      <c r="AC207" s="16"/>
      <c r="AD207" s="16"/>
      <c r="AE207" s="97">
        <v>1</v>
      </c>
      <c r="AF207" s="100" t="s">
        <v>380</v>
      </c>
      <c r="AG207" s="99"/>
      <c r="AH207" s="99"/>
      <c r="AI207" s="99">
        <v>6</v>
      </c>
      <c r="AJ207" s="16"/>
      <c r="AK207" s="16"/>
      <c r="AL207" s="16"/>
      <c r="AM207" s="16"/>
    </row>
    <row r="208" spans="1:39" x14ac:dyDescent="0.3">
      <c r="A208" s="16"/>
      <c r="B208" s="26">
        <v>28</v>
      </c>
      <c r="C208" s="24">
        <v>6</v>
      </c>
      <c r="D208" s="52" t="s">
        <v>11</v>
      </c>
      <c r="E208" s="41">
        <v>3</v>
      </c>
      <c r="F208" s="41">
        <v>2</v>
      </c>
      <c r="G208" s="26"/>
      <c r="H208" s="26"/>
      <c r="I208" s="41" t="s">
        <v>389</v>
      </c>
      <c r="J208" s="16"/>
      <c r="K208" s="16"/>
      <c r="L208" s="85">
        <v>2</v>
      </c>
      <c r="M208" s="86" t="str">
        <f>+T207</f>
        <v>Carlos</v>
      </c>
      <c r="N208" s="87">
        <v>3</v>
      </c>
      <c r="O208" s="88" t="s">
        <v>6</v>
      </c>
      <c r="P208" s="87">
        <v>1</v>
      </c>
      <c r="Q208" s="86" t="str">
        <f>+T209</f>
        <v>Diego</v>
      </c>
      <c r="R208" s="16"/>
      <c r="S208" s="17">
        <v>2</v>
      </c>
      <c r="T208" s="16" t="s">
        <v>325</v>
      </c>
      <c r="U208" s="17">
        <v>5</v>
      </c>
      <c r="V208" s="16">
        <f>IF(N209&gt;P209,1,0)+IF(P210&lt;N210,1,0)+IF(N212&lt;P212,1,0)+IF(P213&lt;N213,1,0)+IF(N215&lt;P215,1,0)+IF(N207&lt;P207,1,0)</f>
        <v>4</v>
      </c>
      <c r="W208" s="17">
        <f>IF(N209=P209,1,0)+IF(P210=N210,1,0)+IF(N212=P212,1,0)+IF(P213=N213,1,0)+IF(N215=P215,1,0)+IF(N207=P207,1,0)</f>
        <v>2</v>
      </c>
      <c r="X208" s="17">
        <f>IF(N209&lt;P209,11,0)+IF(P210&gt;N210,1,0)+IF(N212&gt;P212,1,0)+IF(P213&gt;N213,1,0)+IF(N215&gt;P215,1,0)+IF(N207&gt;P207,1,0)</f>
        <v>0</v>
      </c>
      <c r="Y208" s="17">
        <v>8</v>
      </c>
      <c r="Z208" s="17">
        <v>8</v>
      </c>
      <c r="AA208" s="17">
        <f>+Y208-Z208</f>
        <v>0</v>
      </c>
      <c r="AB208" s="21">
        <f>+V208*3+W208*1+X208*0</f>
        <v>14</v>
      </c>
      <c r="AC208" s="16"/>
      <c r="AD208" s="16"/>
      <c r="AE208" s="97">
        <v>2</v>
      </c>
      <c r="AF208" s="100" t="s">
        <v>11</v>
      </c>
      <c r="AG208" s="99">
        <v>3</v>
      </c>
      <c r="AH208" s="99">
        <v>2</v>
      </c>
      <c r="AI208" s="99">
        <v>6.5</v>
      </c>
      <c r="AJ208" s="16"/>
      <c r="AK208" s="16"/>
      <c r="AL208" s="16"/>
      <c r="AM208" s="16"/>
    </row>
    <row r="209" spans="1:39" x14ac:dyDescent="0.3">
      <c r="A209" s="16"/>
      <c r="B209" s="26">
        <v>12</v>
      </c>
      <c r="C209" s="24">
        <v>7</v>
      </c>
      <c r="D209" s="52" t="s">
        <v>322</v>
      </c>
      <c r="E209" s="41">
        <v>2</v>
      </c>
      <c r="F209" s="41">
        <v>1</v>
      </c>
      <c r="G209" s="26"/>
      <c r="H209" s="26"/>
      <c r="I209" s="41" t="s">
        <v>389</v>
      </c>
      <c r="J209" s="16"/>
      <c r="K209" s="16"/>
      <c r="L209" s="19">
        <v>3</v>
      </c>
      <c r="M209" s="16" t="str">
        <f>+T208</f>
        <v>Leonid</v>
      </c>
      <c r="N209" s="83">
        <v>1</v>
      </c>
      <c r="O209" s="84" t="s">
        <v>6</v>
      </c>
      <c r="P209" s="83">
        <v>0</v>
      </c>
      <c r="Q209" s="16" t="str">
        <f>+T209</f>
        <v>Diego</v>
      </c>
      <c r="R209" s="16"/>
      <c r="S209" s="85">
        <v>3</v>
      </c>
      <c r="T209" s="86" t="s">
        <v>393</v>
      </c>
      <c r="U209" s="85">
        <v>5</v>
      </c>
      <c r="V209" s="86">
        <f>IF(N209&lt;P209,1,0)+IF(P211&gt;N211,1,0)+IF(N212&gt;P212,1,0)+IF(P214&gt;N214,1,0)+IF(N215&gt;P215,1,0)+IF(N208&lt;P208,1,0)</f>
        <v>0</v>
      </c>
      <c r="W209" s="85">
        <f>IF(N209=P209,1,0)+IF(P211=N211,1,0)+IF(N212=P212,1,0)+IF(P214=N214,1,0)+IF(N215=P215,1,0)+IF(N208=P208,1,0)</f>
        <v>2</v>
      </c>
      <c r="X209" s="85">
        <f>IF(N209&gt;P209,1,0)+IF(P211&lt;N211,1,0)+IF(N212&lt;P212,1,0)+IF(P214&lt;N214,1,0)+IF(N215&lt;P215,1,0)+IF(N208&gt;P208,1,0)</f>
        <v>4</v>
      </c>
      <c r="Y209" s="85">
        <v>6</v>
      </c>
      <c r="Z209" s="85">
        <v>11</v>
      </c>
      <c r="AA209" s="85">
        <f>+Y209-Z209</f>
        <v>-5</v>
      </c>
      <c r="AB209" s="89">
        <f>+V209*3+W209*1+X209*0</f>
        <v>2</v>
      </c>
      <c r="AC209" s="16"/>
      <c r="AD209" s="16"/>
      <c r="AE209" s="97">
        <v>3</v>
      </c>
      <c r="AF209" s="100" t="s">
        <v>322</v>
      </c>
      <c r="AG209" s="99">
        <v>2</v>
      </c>
      <c r="AH209" s="99">
        <v>1</v>
      </c>
      <c r="AI209" s="99">
        <v>5.7</v>
      </c>
      <c r="AJ209" s="16"/>
      <c r="AK209" s="16"/>
      <c r="AL209" s="16"/>
      <c r="AM209" s="16"/>
    </row>
    <row r="210" spans="1:39" x14ac:dyDescent="0.3">
      <c r="A210" s="16"/>
      <c r="B210" s="26">
        <v>33</v>
      </c>
      <c r="C210" s="24">
        <v>8</v>
      </c>
      <c r="D210" s="52" t="s">
        <v>12</v>
      </c>
      <c r="E210" s="41"/>
      <c r="F210" s="41">
        <v>1</v>
      </c>
      <c r="G210" s="26"/>
      <c r="H210" s="26"/>
      <c r="I210" s="41" t="s">
        <v>389</v>
      </c>
      <c r="J210" s="16"/>
      <c r="K210" s="16"/>
      <c r="L210" s="85">
        <v>4</v>
      </c>
      <c r="M210" s="86" t="str">
        <f>+T208</f>
        <v>Leonid</v>
      </c>
      <c r="N210" s="87">
        <v>1</v>
      </c>
      <c r="O210" s="88" t="s">
        <v>6</v>
      </c>
      <c r="P210" s="87">
        <v>0</v>
      </c>
      <c r="Q210" s="86" t="str">
        <f>+T207</f>
        <v>Carlos</v>
      </c>
      <c r="R210" s="16"/>
      <c r="S210" s="16"/>
      <c r="T210" s="16"/>
      <c r="U210" s="16"/>
      <c r="V210" s="16"/>
      <c r="W210" s="16"/>
      <c r="X210" s="16"/>
      <c r="Y210" s="16"/>
      <c r="Z210" s="16"/>
      <c r="AA210" s="16"/>
      <c r="AB210" s="16"/>
      <c r="AC210" s="16"/>
      <c r="AD210" s="16"/>
      <c r="AE210" s="97">
        <v>4</v>
      </c>
      <c r="AF210" s="100" t="s">
        <v>12</v>
      </c>
      <c r="AG210" s="99"/>
      <c r="AH210" s="99">
        <v>1</v>
      </c>
      <c r="AI210" s="99">
        <v>7</v>
      </c>
      <c r="AJ210" s="16"/>
      <c r="AK210" s="16"/>
      <c r="AL210" s="16"/>
      <c r="AM210" s="16"/>
    </row>
    <row r="211" spans="1:39" x14ac:dyDescent="0.3">
      <c r="A211" s="16"/>
      <c r="B211" s="26">
        <v>31</v>
      </c>
      <c r="C211" s="24">
        <v>9</v>
      </c>
      <c r="D211" s="52" t="s">
        <v>299</v>
      </c>
      <c r="E211" s="41">
        <v>3</v>
      </c>
      <c r="F211" s="41"/>
      <c r="G211" s="26"/>
      <c r="H211" s="26"/>
      <c r="I211" s="41" t="s">
        <v>389</v>
      </c>
      <c r="J211" s="16"/>
      <c r="K211" s="16"/>
      <c r="L211" s="19">
        <v>5</v>
      </c>
      <c r="M211" s="16" t="str">
        <f>+T207</f>
        <v>Carlos</v>
      </c>
      <c r="N211" s="83">
        <v>2</v>
      </c>
      <c r="O211" s="84" t="s">
        <v>6</v>
      </c>
      <c r="P211" s="83">
        <v>1</v>
      </c>
      <c r="Q211" s="16" t="str">
        <f>+T209</f>
        <v>Diego</v>
      </c>
      <c r="R211" s="16"/>
      <c r="S211" s="154" t="s">
        <v>385</v>
      </c>
      <c r="T211" s="154"/>
      <c r="U211" s="154"/>
      <c r="V211" s="154"/>
      <c r="W211" s="154"/>
      <c r="X211" s="154"/>
      <c r="Y211" s="154"/>
      <c r="Z211" s="154"/>
      <c r="AA211" s="154"/>
      <c r="AB211" s="154"/>
      <c r="AC211" s="16"/>
      <c r="AD211" s="16"/>
      <c r="AE211" s="97">
        <v>5</v>
      </c>
      <c r="AF211" s="100" t="s">
        <v>299</v>
      </c>
      <c r="AG211" s="99">
        <v>3</v>
      </c>
      <c r="AH211" s="99"/>
      <c r="AI211" s="99">
        <v>6.5</v>
      </c>
      <c r="AJ211" s="16"/>
      <c r="AK211" s="16"/>
      <c r="AL211" s="16"/>
      <c r="AM211" s="16"/>
    </row>
    <row r="212" spans="1:39" x14ac:dyDescent="0.3">
      <c r="A212" s="16"/>
      <c r="B212" s="26">
        <v>15</v>
      </c>
      <c r="C212" s="24">
        <v>10</v>
      </c>
      <c r="D212" s="52" t="s">
        <v>319</v>
      </c>
      <c r="E212" s="41">
        <v>1</v>
      </c>
      <c r="F212" s="41">
        <v>1</v>
      </c>
      <c r="G212" s="26"/>
      <c r="H212" s="26"/>
      <c r="I212" s="41" t="s">
        <v>389</v>
      </c>
      <c r="J212" s="16"/>
      <c r="K212" s="16"/>
      <c r="L212" s="85">
        <v>6</v>
      </c>
      <c r="M212" s="86" t="str">
        <f>+T209</f>
        <v>Diego</v>
      </c>
      <c r="N212" s="87">
        <v>1</v>
      </c>
      <c r="O212" s="88" t="s">
        <v>6</v>
      </c>
      <c r="P212" s="87">
        <v>2</v>
      </c>
      <c r="Q212" s="86" t="str">
        <f>+T208</f>
        <v>Leonid</v>
      </c>
      <c r="R212" s="16"/>
      <c r="S212" s="17"/>
      <c r="T212" s="16"/>
      <c r="U212" s="17" t="s">
        <v>0</v>
      </c>
      <c r="V212" s="17" t="s">
        <v>1</v>
      </c>
      <c r="W212" s="17" t="s">
        <v>2</v>
      </c>
      <c r="X212" s="17" t="s">
        <v>3</v>
      </c>
      <c r="Y212" s="17" t="s">
        <v>4</v>
      </c>
      <c r="Z212" s="17" t="s">
        <v>5</v>
      </c>
      <c r="AA212" s="17" t="s">
        <v>52</v>
      </c>
      <c r="AB212" s="21" t="s">
        <v>53</v>
      </c>
      <c r="AC212" s="16"/>
      <c r="AD212" s="16"/>
      <c r="AE212" s="97">
        <v>6</v>
      </c>
      <c r="AF212" s="100" t="s">
        <v>319</v>
      </c>
      <c r="AG212" s="99">
        <v>1</v>
      </c>
      <c r="AH212" s="99">
        <v>1</v>
      </c>
      <c r="AI212" s="99">
        <v>6.7</v>
      </c>
      <c r="AJ212" s="16"/>
      <c r="AK212" s="16"/>
      <c r="AL212" s="16"/>
      <c r="AM212" s="16"/>
    </row>
    <row r="213" spans="1:39" x14ac:dyDescent="0.3">
      <c r="A213" s="16"/>
      <c r="B213" s="26">
        <v>21</v>
      </c>
      <c r="C213" s="24">
        <v>14</v>
      </c>
      <c r="D213" s="52" t="s">
        <v>10</v>
      </c>
      <c r="E213" s="41">
        <v>1</v>
      </c>
      <c r="F213" s="41">
        <v>1</v>
      </c>
      <c r="G213" s="26"/>
      <c r="H213" s="26"/>
      <c r="I213" s="41" t="s">
        <v>389</v>
      </c>
      <c r="J213" s="16"/>
      <c r="K213" s="16"/>
      <c r="L213" s="19">
        <v>7</v>
      </c>
      <c r="M213" s="16" t="str">
        <f>+T208</f>
        <v>Leonid</v>
      </c>
      <c r="N213" s="83">
        <v>2</v>
      </c>
      <c r="O213" s="84" t="s">
        <v>6</v>
      </c>
      <c r="P213" s="83">
        <v>1</v>
      </c>
      <c r="Q213" s="16" t="str">
        <f>+T207</f>
        <v>Carlos</v>
      </c>
      <c r="R213" s="16"/>
      <c r="S213" s="85">
        <v>1</v>
      </c>
      <c r="T213" s="86" t="s">
        <v>325</v>
      </c>
      <c r="U213" s="85">
        <v>5</v>
      </c>
      <c r="V213" s="86">
        <v>4</v>
      </c>
      <c r="W213" s="85">
        <v>2</v>
      </c>
      <c r="X213" s="85">
        <v>0</v>
      </c>
      <c r="Y213" s="85">
        <v>8</v>
      </c>
      <c r="Z213" s="85">
        <v>8</v>
      </c>
      <c r="AA213" s="85">
        <v>0</v>
      </c>
      <c r="AB213" s="89">
        <v>14</v>
      </c>
      <c r="AC213" s="16"/>
      <c r="AD213" s="16"/>
      <c r="AE213" s="97">
        <v>7</v>
      </c>
      <c r="AF213" s="100" t="s">
        <v>10</v>
      </c>
      <c r="AG213" s="99">
        <v>1</v>
      </c>
      <c r="AH213" s="99">
        <v>1</v>
      </c>
      <c r="AI213" s="99">
        <v>5.4</v>
      </c>
      <c r="AJ213" s="16"/>
      <c r="AK213" s="16"/>
      <c r="AL213" s="16"/>
      <c r="AM213" s="16"/>
    </row>
    <row r="214" spans="1:39" x14ac:dyDescent="0.3">
      <c r="A214" s="16"/>
      <c r="B214" s="26">
        <v>56</v>
      </c>
      <c r="C214" s="24">
        <v>3</v>
      </c>
      <c r="D214" s="52" t="s">
        <v>365</v>
      </c>
      <c r="E214" s="41"/>
      <c r="F214" s="41"/>
      <c r="G214" s="26"/>
      <c r="H214" s="26"/>
      <c r="I214" s="41" t="s">
        <v>393</v>
      </c>
      <c r="J214" s="16"/>
      <c r="K214" s="16"/>
      <c r="L214" s="85">
        <v>8</v>
      </c>
      <c r="M214" s="86" t="str">
        <f>+T207</f>
        <v>Carlos</v>
      </c>
      <c r="N214" s="87">
        <v>4</v>
      </c>
      <c r="O214" s="88" t="s">
        <v>6</v>
      </c>
      <c r="P214" s="87">
        <v>4</v>
      </c>
      <c r="Q214" s="86" t="str">
        <f>+T209</f>
        <v>Diego</v>
      </c>
      <c r="R214" s="16"/>
      <c r="S214" s="17">
        <v>2</v>
      </c>
      <c r="T214" s="16" t="s">
        <v>389</v>
      </c>
      <c r="U214" s="17">
        <v>6</v>
      </c>
      <c r="V214" s="16">
        <v>2</v>
      </c>
      <c r="W214" s="17">
        <v>2</v>
      </c>
      <c r="X214" s="17">
        <v>2</v>
      </c>
      <c r="Y214" s="17">
        <v>10</v>
      </c>
      <c r="Z214" s="17">
        <v>5</v>
      </c>
      <c r="AA214" s="17">
        <v>5</v>
      </c>
      <c r="AB214" s="21">
        <v>8</v>
      </c>
      <c r="AC214" s="16"/>
      <c r="AD214" s="16"/>
      <c r="AE214" s="101">
        <v>1</v>
      </c>
      <c r="AF214" s="102" t="s">
        <v>365</v>
      </c>
      <c r="AG214" s="103"/>
      <c r="AH214" s="103"/>
      <c r="AI214" s="103">
        <v>5</v>
      </c>
      <c r="AJ214" s="16"/>
      <c r="AK214" s="16"/>
      <c r="AL214" s="16"/>
      <c r="AM214" s="16"/>
    </row>
    <row r="215" spans="1:39" x14ac:dyDescent="0.3">
      <c r="A215" s="16"/>
      <c r="B215" s="26">
        <v>19</v>
      </c>
      <c r="C215" s="24">
        <v>11</v>
      </c>
      <c r="D215" s="52" t="s">
        <v>391</v>
      </c>
      <c r="E215" s="41"/>
      <c r="F215" s="41"/>
      <c r="G215" s="26"/>
      <c r="H215" s="26"/>
      <c r="I215" s="41" t="s">
        <v>393</v>
      </c>
      <c r="J215" s="16"/>
      <c r="K215" s="16"/>
      <c r="L215" s="19">
        <v>9</v>
      </c>
      <c r="M215" s="16" t="str">
        <f>+T209</f>
        <v>Diego</v>
      </c>
      <c r="N215" s="83">
        <v>0</v>
      </c>
      <c r="O215" s="84" t="s">
        <v>6</v>
      </c>
      <c r="P215" s="83">
        <v>0</v>
      </c>
      <c r="Q215" s="16" t="str">
        <f>+T208</f>
        <v>Leonid</v>
      </c>
      <c r="R215" s="16"/>
      <c r="S215" s="85">
        <v>3</v>
      </c>
      <c r="T215" s="86" t="s">
        <v>393</v>
      </c>
      <c r="U215" s="85">
        <v>5</v>
      </c>
      <c r="V215" s="86">
        <v>0</v>
      </c>
      <c r="W215" s="85">
        <v>2</v>
      </c>
      <c r="X215" s="85">
        <v>4</v>
      </c>
      <c r="Y215" s="85">
        <v>6</v>
      </c>
      <c r="Z215" s="85">
        <v>11</v>
      </c>
      <c r="AA215" s="85">
        <v>-5</v>
      </c>
      <c r="AB215" s="89">
        <v>2</v>
      </c>
      <c r="AC215" s="16"/>
      <c r="AD215" s="16"/>
      <c r="AE215" s="101">
        <v>2</v>
      </c>
      <c r="AF215" s="102" t="s">
        <v>391</v>
      </c>
      <c r="AG215" s="103"/>
      <c r="AH215" s="103"/>
      <c r="AI215" s="103">
        <v>6</v>
      </c>
      <c r="AJ215" s="16"/>
      <c r="AK215" s="16"/>
      <c r="AL215" s="16"/>
      <c r="AM215" s="16"/>
    </row>
    <row r="216" spans="1:39" x14ac:dyDescent="0.3">
      <c r="A216" s="16"/>
      <c r="B216" s="26">
        <v>45</v>
      </c>
      <c r="C216" s="24">
        <v>15</v>
      </c>
      <c r="D216" s="52" t="s">
        <v>301</v>
      </c>
      <c r="E216" s="41"/>
      <c r="F216" s="41"/>
      <c r="G216" s="26"/>
      <c r="H216" s="26"/>
      <c r="I216" s="41" t="s">
        <v>393</v>
      </c>
      <c r="J216" s="16"/>
      <c r="K216" s="16"/>
      <c r="L216" s="16"/>
      <c r="M216" s="16"/>
      <c r="N216" s="16"/>
      <c r="O216" s="16"/>
      <c r="P216" s="16"/>
      <c r="Q216" s="16"/>
      <c r="R216" s="16"/>
      <c r="S216" s="16"/>
      <c r="T216" s="16"/>
      <c r="U216" s="16"/>
      <c r="V216" s="16"/>
      <c r="W216" s="16"/>
      <c r="X216" s="16"/>
      <c r="Y216" s="16"/>
      <c r="Z216" s="16"/>
      <c r="AA216" s="16"/>
      <c r="AB216" s="16"/>
      <c r="AC216" s="16"/>
      <c r="AD216" s="16"/>
      <c r="AE216" s="101">
        <v>3</v>
      </c>
      <c r="AF216" s="102" t="s">
        <v>301</v>
      </c>
      <c r="AG216" s="103"/>
      <c r="AH216" s="103"/>
      <c r="AI216" s="103">
        <v>6</v>
      </c>
      <c r="AJ216" s="16"/>
      <c r="AK216" s="16"/>
      <c r="AL216" s="16"/>
      <c r="AM216" s="16"/>
    </row>
    <row r="217" spans="1:39" x14ac:dyDescent="0.3">
      <c r="A217" s="16"/>
      <c r="B217" s="26">
        <v>29</v>
      </c>
      <c r="C217" s="24">
        <v>16</v>
      </c>
      <c r="D217" s="36" t="s">
        <v>297</v>
      </c>
      <c r="E217" s="41"/>
      <c r="F217" s="41"/>
      <c r="G217" s="24"/>
      <c r="H217" s="24"/>
      <c r="I217" s="41" t="s">
        <v>393</v>
      </c>
      <c r="J217" s="16"/>
      <c r="K217" s="16"/>
      <c r="L217" s="16"/>
      <c r="M217" s="16"/>
      <c r="N217" s="16"/>
      <c r="O217" s="16"/>
      <c r="P217" s="16"/>
      <c r="Q217" s="16"/>
      <c r="R217" s="16"/>
      <c r="S217" s="16"/>
      <c r="T217" s="16"/>
      <c r="U217" s="16"/>
      <c r="V217" s="16"/>
      <c r="W217" s="16"/>
      <c r="X217" s="16"/>
      <c r="Y217" s="16"/>
      <c r="Z217" s="16"/>
      <c r="AA217" s="16"/>
      <c r="AB217" s="16"/>
      <c r="AC217" s="16"/>
      <c r="AD217" s="16"/>
      <c r="AE217" s="101">
        <v>4</v>
      </c>
      <c r="AF217" s="102" t="s">
        <v>297</v>
      </c>
      <c r="AG217" s="103"/>
      <c r="AH217" s="103"/>
      <c r="AI217" s="103">
        <v>4.5</v>
      </c>
      <c r="AJ217" s="16"/>
      <c r="AK217" s="16"/>
      <c r="AL217" s="16"/>
      <c r="AM217" s="16"/>
    </row>
    <row r="218" spans="1:39" x14ac:dyDescent="0.3">
      <c r="A218" s="16"/>
      <c r="B218" s="26">
        <v>27</v>
      </c>
      <c r="C218" s="24">
        <v>17</v>
      </c>
      <c r="D218" s="36" t="s">
        <v>347</v>
      </c>
      <c r="E218" s="41">
        <v>4</v>
      </c>
      <c r="F218" s="41"/>
      <c r="G218" s="26"/>
      <c r="H218" s="26"/>
      <c r="I218" s="41" t="s">
        <v>393</v>
      </c>
      <c r="J218" s="16"/>
      <c r="K218" s="16"/>
      <c r="L218" s="16"/>
      <c r="M218" s="16"/>
      <c r="N218" s="16"/>
      <c r="O218" s="16"/>
      <c r="P218" s="16"/>
      <c r="Q218" s="16"/>
      <c r="R218" s="16"/>
      <c r="S218" s="16"/>
      <c r="T218" s="16"/>
      <c r="U218" s="16"/>
      <c r="V218" s="16"/>
      <c r="W218" s="16"/>
      <c r="X218" s="16"/>
      <c r="Y218" s="16"/>
      <c r="Z218" s="16"/>
      <c r="AA218" s="16"/>
      <c r="AB218" s="16"/>
      <c r="AC218" s="16"/>
      <c r="AD218" s="16"/>
      <c r="AE218" s="101">
        <v>5</v>
      </c>
      <c r="AF218" s="102" t="s">
        <v>347</v>
      </c>
      <c r="AG218" s="103">
        <v>4</v>
      </c>
      <c r="AH218" s="103"/>
      <c r="AI218" s="103">
        <v>4.5</v>
      </c>
      <c r="AJ218" s="16"/>
      <c r="AK218" s="16"/>
      <c r="AL218" s="16"/>
      <c r="AM218" s="16"/>
    </row>
    <row r="219" spans="1:39" x14ac:dyDescent="0.3">
      <c r="A219" s="16"/>
      <c r="B219" s="26">
        <v>23</v>
      </c>
      <c r="C219" s="24">
        <v>20</v>
      </c>
      <c r="D219" s="27" t="s">
        <v>392</v>
      </c>
      <c r="E219" s="41">
        <v>3</v>
      </c>
      <c r="F219" s="41">
        <v>1</v>
      </c>
      <c r="G219" s="26"/>
      <c r="H219" s="26"/>
      <c r="I219" s="41" t="s">
        <v>393</v>
      </c>
      <c r="J219" s="16"/>
      <c r="K219" s="16"/>
      <c r="L219" s="16"/>
      <c r="M219" s="16"/>
      <c r="N219" s="16"/>
      <c r="O219" s="16"/>
      <c r="P219" s="16"/>
      <c r="Q219" s="16"/>
      <c r="R219" s="16"/>
      <c r="S219" s="16"/>
      <c r="T219" s="16"/>
      <c r="U219" s="16"/>
      <c r="V219" s="16"/>
      <c r="W219" s="16"/>
      <c r="X219" s="16"/>
      <c r="Y219" s="16"/>
      <c r="Z219" s="16"/>
      <c r="AA219" s="16"/>
      <c r="AB219" s="16"/>
      <c r="AC219" s="16"/>
      <c r="AD219" s="16"/>
      <c r="AE219" s="101">
        <v>6</v>
      </c>
      <c r="AF219" s="102" t="s">
        <v>392</v>
      </c>
      <c r="AG219" s="103">
        <v>3</v>
      </c>
      <c r="AH219" s="103">
        <v>1</v>
      </c>
      <c r="AI219" s="103">
        <v>5</v>
      </c>
      <c r="AJ219" s="16"/>
      <c r="AK219" s="16"/>
      <c r="AL219" s="16"/>
      <c r="AM219" s="16"/>
    </row>
    <row r="220" spans="1:39" x14ac:dyDescent="0.3">
      <c r="A220" s="16"/>
      <c r="B220" s="26">
        <v>8</v>
      </c>
      <c r="C220" s="24">
        <v>21</v>
      </c>
      <c r="D220" s="27" t="s">
        <v>34</v>
      </c>
      <c r="E220" s="41"/>
      <c r="F220" s="41">
        <v>2</v>
      </c>
      <c r="G220" s="26"/>
      <c r="H220" s="26"/>
      <c r="I220" s="41" t="s">
        <v>393</v>
      </c>
      <c r="J220" s="16"/>
      <c r="K220" s="16"/>
      <c r="L220" s="16"/>
      <c r="M220" s="16"/>
      <c r="N220" s="16"/>
      <c r="O220" s="16"/>
      <c r="P220" s="16"/>
      <c r="Q220" s="16"/>
      <c r="R220" s="16"/>
      <c r="S220" s="16"/>
      <c r="T220" s="16"/>
      <c r="U220" s="16"/>
      <c r="V220" s="16"/>
      <c r="W220" s="16"/>
      <c r="X220" s="16"/>
      <c r="Y220" s="16"/>
      <c r="Z220" s="16"/>
      <c r="AA220" s="16"/>
      <c r="AB220" s="16"/>
      <c r="AC220" s="16"/>
      <c r="AD220" s="16"/>
      <c r="AE220" s="101">
        <v>7</v>
      </c>
      <c r="AF220" s="102" t="s">
        <v>34</v>
      </c>
      <c r="AG220" s="103"/>
      <c r="AH220" s="103">
        <v>2</v>
      </c>
      <c r="AI220" s="103">
        <v>6.4</v>
      </c>
      <c r="AJ220" s="16"/>
      <c r="AK220" s="16"/>
      <c r="AL220" s="16"/>
      <c r="AM220" s="16"/>
    </row>
    <row r="221" spans="1:39" x14ac:dyDescent="0.3">
      <c r="A221" s="16"/>
      <c r="B221" s="26">
        <v>54</v>
      </c>
      <c r="C221" s="24">
        <v>2</v>
      </c>
      <c r="D221" s="36" t="s">
        <v>387</v>
      </c>
      <c r="E221" s="41"/>
      <c r="F221" s="41"/>
      <c r="G221" s="24"/>
      <c r="H221" s="24"/>
      <c r="I221" s="41" t="s">
        <v>325</v>
      </c>
      <c r="J221" s="16"/>
      <c r="K221" s="16"/>
      <c r="L221" s="16"/>
      <c r="M221" s="16"/>
      <c r="N221" s="16"/>
      <c r="O221" s="16"/>
      <c r="P221" s="16"/>
      <c r="Q221" s="16"/>
      <c r="R221" s="16"/>
      <c r="S221" s="16"/>
      <c r="T221" s="16"/>
      <c r="U221" s="16"/>
      <c r="V221" s="16"/>
      <c r="W221" s="16"/>
      <c r="X221" s="16"/>
      <c r="Y221" s="16"/>
      <c r="Z221" s="16"/>
      <c r="AA221" s="16"/>
      <c r="AB221" s="16"/>
      <c r="AC221" s="16"/>
      <c r="AD221" s="16"/>
      <c r="AE221" s="97">
        <v>1</v>
      </c>
      <c r="AF221" s="100" t="s">
        <v>387</v>
      </c>
      <c r="AG221" s="99"/>
      <c r="AH221" s="99"/>
      <c r="AI221" s="99">
        <v>6.5</v>
      </c>
      <c r="AJ221" s="16"/>
      <c r="AK221" s="16"/>
      <c r="AL221" s="16"/>
      <c r="AM221" s="16"/>
    </row>
    <row r="222" spans="1:39" x14ac:dyDescent="0.3">
      <c r="A222" s="16"/>
      <c r="B222" s="26">
        <v>14</v>
      </c>
      <c r="C222" s="24">
        <v>4</v>
      </c>
      <c r="D222" s="52" t="s">
        <v>310</v>
      </c>
      <c r="E222" s="41"/>
      <c r="F222" s="41"/>
      <c r="G222" s="26"/>
      <c r="H222" s="26"/>
      <c r="I222" s="41" t="s">
        <v>325</v>
      </c>
      <c r="J222" s="16"/>
      <c r="K222" s="16"/>
      <c r="L222" s="16"/>
      <c r="M222" s="16"/>
      <c r="N222" s="16"/>
      <c r="O222" s="16"/>
      <c r="P222" s="16"/>
      <c r="Q222" s="16"/>
      <c r="R222" s="16"/>
      <c r="S222" s="16"/>
      <c r="T222" s="16"/>
      <c r="U222" s="16"/>
      <c r="V222" s="16"/>
      <c r="W222" s="16"/>
      <c r="X222" s="16"/>
      <c r="Y222" s="16"/>
      <c r="Z222" s="16"/>
      <c r="AA222" s="16"/>
      <c r="AB222" s="16"/>
      <c r="AC222" s="16"/>
      <c r="AD222" s="16"/>
      <c r="AE222" s="97">
        <v>2</v>
      </c>
      <c r="AF222" s="100" t="s">
        <v>310</v>
      </c>
      <c r="AG222" s="99"/>
      <c r="AH222" s="99"/>
      <c r="AI222" s="99">
        <v>5</v>
      </c>
      <c r="AJ222" s="16"/>
      <c r="AK222" s="16"/>
      <c r="AL222" s="16"/>
      <c r="AM222" s="16"/>
    </row>
    <row r="223" spans="1:39" x14ac:dyDescent="0.3">
      <c r="A223" s="16"/>
      <c r="B223" s="26">
        <v>7</v>
      </c>
      <c r="C223" s="24">
        <v>5</v>
      </c>
      <c r="D223" s="52" t="s">
        <v>325</v>
      </c>
      <c r="E223" s="41"/>
      <c r="F223" s="41"/>
      <c r="G223" s="26"/>
      <c r="H223" s="26"/>
      <c r="I223" s="41" t="s">
        <v>325</v>
      </c>
      <c r="J223" s="16"/>
      <c r="K223" s="16"/>
      <c r="L223" s="16"/>
      <c r="M223" s="16"/>
      <c r="N223" s="16"/>
      <c r="O223" s="16"/>
      <c r="P223" s="16"/>
      <c r="Q223" s="16"/>
      <c r="R223" s="16"/>
      <c r="S223" s="16"/>
      <c r="T223" s="16"/>
      <c r="U223" s="16"/>
      <c r="V223" s="16"/>
      <c r="W223" s="16"/>
      <c r="X223" s="16"/>
      <c r="Y223" s="16"/>
      <c r="Z223" s="16"/>
      <c r="AA223" s="16"/>
      <c r="AB223" s="16"/>
      <c r="AC223" s="16"/>
      <c r="AD223" s="16"/>
      <c r="AE223" s="97">
        <v>3</v>
      </c>
      <c r="AF223" s="100" t="s">
        <v>325</v>
      </c>
      <c r="AG223" s="99"/>
      <c r="AH223" s="99"/>
      <c r="AI223" s="99">
        <v>5.5</v>
      </c>
      <c r="AJ223" s="16"/>
      <c r="AK223" s="16"/>
      <c r="AL223" s="16"/>
      <c r="AM223" s="16"/>
    </row>
    <row r="224" spans="1:39" x14ac:dyDescent="0.3">
      <c r="A224" s="16"/>
      <c r="B224" s="26">
        <v>26</v>
      </c>
      <c r="C224" s="24">
        <v>12</v>
      </c>
      <c r="D224" s="52" t="s">
        <v>346</v>
      </c>
      <c r="E224" s="41">
        <v>2</v>
      </c>
      <c r="F224" s="41"/>
      <c r="G224" s="26"/>
      <c r="H224" s="26"/>
      <c r="I224" s="41" t="s">
        <v>325</v>
      </c>
      <c r="J224" s="16"/>
      <c r="K224" s="16"/>
      <c r="L224" s="16"/>
      <c r="M224" s="16"/>
      <c r="N224" s="16"/>
      <c r="O224" s="16"/>
      <c r="P224" s="16"/>
      <c r="Q224" s="16"/>
      <c r="R224" s="16"/>
      <c r="S224" s="16"/>
      <c r="T224" s="16"/>
      <c r="U224" s="16"/>
      <c r="V224" s="16"/>
      <c r="W224" s="16"/>
      <c r="X224" s="16"/>
      <c r="Y224" s="16"/>
      <c r="Z224" s="16"/>
      <c r="AA224" s="16"/>
      <c r="AB224" s="16"/>
      <c r="AC224" s="16"/>
      <c r="AD224" s="16"/>
      <c r="AE224" s="97">
        <v>4</v>
      </c>
      <c r="AF224" s="100" t="s">
        <v>346</v>
      </c>
      <c r="AG224" s="99">
        <v>2</v>
      </c>
      <c r="AH224" s="99"/>
      <c r="AI224" s="99">
        <v>3.5</v>
      </c>
      <c r="AJ224" s="16"/>
      <c r="AK224" s="16"/>
      <c r="AL224" s="16"/>
      <c r="AM224" s="16"/>
    </row>
    <row r="225" spans="1:39" x14ac:dyDescent="0.3">
      <c r="A225" s="16"/>
      <c r="B225" s="26">
        <v>13</v>
      </c>
      <c r="C225" s="24">
        <v>13</v>
      </c>
      <c r="D225" s="52" t="s">
        <v>327</v>
      </c>
      <c r="E225" s="41"/>
      <c r="F225" s="41">
        <v>2</v>
      </c>
      <c r="G225" s="26"/>
      <c r="H225" s="26"/>
      <c r="I225" s="41" t="s">
        <v>325</v>
      </c>
      <c r="J225" s="16"/>
      <c r="K225" s="16"/>
      <c r="L225" s="16"/>
      <c r="M225" s="16"/>
      <c r="N225" s="16"/>
      <c r="O225" s="16"/>
      <c r="P225" s="16"/>
      <c r="Q225" s="16"/>
      <c r="R225" s="16"/>
      <c r="S225" s="16"/>
      <c r="T225" s="16"/>
      <c r="U225" s="16"/>
      <c r="V225" s="16"/>
      <c r="W225" s="16"/>
      <c r="X225" s="16"/>
      <c r="Y225" s="16"/>
      <c r="Z225" s="16"/>
      <c r="AA225" s="16"/>
      <c r="AB225" s="16"/>
      <c r="AC225" s="16"/>
      <c r="AD225" s="16"/>
      <c r="AE225" s="97">
        <v>5</v>
      </c>
      <c r="AF225" s="100" t="s">
        <v>327</v>
      </c>
      <c r="AG225" s="99"/>
      <c r="AH225" s="99">
        <v>2</v>
      </c>
      <c r="AI225" s="99">
        <v>5.5</v>
      </c>
      <c r="AJ225" s="16"/>
      <c r="AK225" s="16"/>
      <c r="AL225" s="16"/>
      <c r="AM225" s="16"/>
    </row>
    <row r="226" spans="1:39" x14ac:dyDescent="0.3">
      <c r="A226" s="16"/>
      <c r="B226" s="26">
        <v>24</v>
      </c>
      <c r="C226" s="24">
        <v>18</v>
      </c>
      <c r="D226" s="36" t="s">
        <v>309</v>
      </c>
      <c r="E226" s="41">
        <v>3</v>
      </c>
      <c r="F226" s="41"/>
      <c r="G226" s="24"/>
      <c r="H226" s="24"/>
      <c r="I226" s="41" t="s">
        <v>325</v>
      </c>
      <c r="J226" s="16"/>
      <c r="K226" s="16"/>
      <c r="L226" s="16"/>
      <c r="M226" s="16"/>
      <c r="N226" s="16"/>
      <c r="O226" s="16"/>
      <c r="P226" s="16"/>
      <c r="Q226" s="16"/>
      <c r="R226" s="16"/>
      <c r="S226" s="16"/>
      <c r="T226" s="16"/>
      <c r="U226" s="16"/>
      <c r="V226" s="16"/>
      <c r="W226" s="16"/>
      <c r="X226" s="16"/>
      <c r="Y226" s="16"/>
      <c r="Z226" s="16"/>
      <c r="AA226" s="16"/>
      <c r="AB226" s="16"/>
      <c r="AC226" s="16"/>
      <c r="AD226" s="16"/>
      <c r="AE226" s="97">
        <v>6</v>
      </c>
      <c r="AF226" s="98" t="s">
        <v>309</v>
      </c>
      <c r="AG226" s="99">
        <v>3</v>
      </c>
      <c r="AH226" s="99"/>
      <c r="AI226" s="99">
        <v>6.7</v>
      </c>
      <c r="AJ226" s="16"/>
      <c r="AK226" s="16"/>
      <c r="AL226" s="16"/>
      <c r="AM226" s="16"/>
    </row>
    <row r="227" spans="1:39" x14ac:dyDescent="0.3">
      <c r="A227" s="16"/>
      <c r="B227" s="26">
        <v>25</v>
      </c>
      <c r="C227" s="24">
        <v>19</v>
      </c>
      <c r="D227" s="74" t="s">
        <v>298</v>
      </c>
      <c r="E227" s="41">
        <v>1</v>
      </c>
      <c r="F227" s="41"/>
      <c r="G227" s="26"/>
      <c r="H227" s="26"/>
      <c r="I227" s="41" t="s">
        <v>325</v>
      </c>
      <c r="J227" s="16"/>
      <c r="K227" s="16"/>
      <c r="L227" s="16"/>
      <c r="M227" s="16"/>
      <c r="N227" s="16"/>
      <c r="O227" s="16"/>
      <c r="P227" s="16"/>
      <c r="Q227" s="16"/>
      <c r="R227" s="16"/>
      <c r="S227" s="16"/>
      <c r="T227" s="16"/>
      <c r="U227" s="16"/>
      <c r="V227" s="16"/>
      <c r="W227" s="16"/>
      <c r="X227" s="16"/>
      <c r="Y227" s="16"/>
      <c r="Z227" s="16"/>
      <c r="AA227" s="16"/>
      <c r="AB227" s="16"/>
      <c r="AC227" s="16"/>
      <c r="AD227" s="16"/>
      <c r="AE227" s="97">
        <v>7</v>
      </c>
      <c r="AF227" s="100" t="s">
        <v>298</v>
      </c>
      <c r="AG227" s="99">
        <v>1</v>
      </c>
      <c r="AH227" s="99"/>
      <c r="AI227" s="99">
        <v>5.5</v>
      </c>
      <c r="AJ227" s="16"/>
      <c r="AK227" s="16"/>
      <c r="AL227" s="16"/>
      <c r="AM227" s="16"/>
    </row>
    <row r="228" spans="1:39" x14ac:dyDescent="0.3">
      <c r="A228" s="16"/>
      <c r="B228" s="16"/>
      <c r="C228" s="17"/>
      <c r="D228" s="16"/>
      <c r="E228" s="16"/>
      <c r="F228" s="16"/>
      <c r="G228" s="16"/>
      <c r="H228" s="16"/>
      <c r="I228" s="16"/>
      <c r="J228" s="16"/>
      <c r="K228" s="16"/>
      <c r="L228" s="16"/>
      <c r="M228" s="16"/>
      <c r="N228" s="16"/>
      <c r="O228" s="16"/>
      <c r="P228" s="16"/>
      <c r="Q228" s="16"/>
      <c r="R228" s="16"/>
      <c r="S228" s="16"/>
      <c r="T228" s="16"/>
      <c r="U228" s="16"/>
      <c r="V228" s="16"/>
      <c r="W228" s="16"/>
      <c r="X228" s="16"/>
      <c r="Y228" s="16"/>
      <c r="Z228" s="16"/>
      <c r="AA228" s="16"/>
      <c r="AB228" s="16"/>
      <c r="AC228" s="16"/>
      <c r="AD228" s="16"/>
      <c r="AE228" s="17"/>
      <c r="AF228" s="16"/>
      <c r="AG228" s="16"/>
      <c r="AH228" s="16"/>
      <c r="AI228" s="16"/>
      <c r="AJ228" s="16"/>
      <c r="AK228" s="16"/>
      <c r="AL228" s="16"/>
      <c r="AM228" s="16"/>
    </row>
    <row r="229" spans="1:39" x14ac:dyDescent="0.3">
      <c r="A229" s="16"/>
      <c r="B229" s="20"/>
      <c r="C229" s="20"/>
      <c r="D229" s="20" t="s">
        <v>396</v>
      </c>
      <c r="E229" s="20"/>
      <c r="F229" s="20"/>
      <c r="G229" s="20"/>
      <c r="H229" s="20"/>
      <c r="I229" s="20"/>
      <c r="J229" s="16"/>
      <c r="K229" s="16"/>
      <c r="L229" s="20"/>
      <c r="M229" s="20" t="s">
        <v>403</v>
      </c>
      <c r="N229" s="20"/>
      <c r="O229" s="20"/>
      <c r="P229" s="20"/>
      <c r="Q229" s="20"/>
      <c r="R229" s="16"/>
      <c r="S229" s="154" t="s">
        <v>404</v>
      </c>
      <c r="T229" s="154"/>
      <c r="U229" s="154"/>
      <c r="V229" s="154"/>
      <c r="W229" s="154"/>
      <c r="X229" s="154"/>
      <c r="Y229" s="154"/>
      <c r="Z229" s="154"/>
      <c r="AA229" s="154"/>
      <c r="AB229" s="154"/>
      <c r="AC229" s="16"/>
      <c r="AD229" s="16"/>
      <c r="AE229" s="20"/>
      <c r="AF229" s="20" t="s">
        <v>396</v>
      </c>
      <c r="AG229" s="20"/>
      <c r="AH229" s="20"/>
      <c r="AI229" s="20"/>
      <c r="AJ229" s="16"/>
      <c r="AK229" s="16"/>
      <c r="AL229" s="16"/>
      <c r="AM229" s="16"/>
    </row>
    <row r="230" spans="1:39" x14ac:dyDescent="0.3">
      <c r="A230" s="16"/>
      <c r="B230" s="23" t="s">
        <v>14</v>
      </c>
      <c r="C230" s="22" t="s">
        <v>15</v>
      </c>
      <c r="D230" s="23" t="s">
        <v>78</v>
      </c>
      <c r="E230" s="22" t="s">
        <v>1</v>
      </c>
      <c r="F230" s="22" t="s">
        <v>7</v>
      </c>
      <c r="G230" s="22" t="s">
        <v>64</v>
      </c>
      <c r="H230" s="22" t="s">
        <v>65</v>
      </c>
      <c r="I230" s="22" t="s">
        <v>77</v>
      </c>
      <c r="J230" s="16"/>
      <c r="K230" s="16"/>
      <c r="L230" s="82" t="s">
        <v>233</v>
      </c>
      <c r="M230" s="82" t="s">
        <v>231</v>
      </c>
      <c r="N230" s="82"/>
      <c r="O230" s="82" t="s">
        <v>234</v>
      </c>
      <c r="P230" s="82"/>
      <c r="Q230" s="82" t="s">
        <v>232</v>
      </c>
      <c r="R230" s="16"/>
      <c r="S230" s="17"/>
      <c r="T230" s="16"/>
      <c r="U230" s="17" t="s">
        <v>0</v>
      </c>
      <c r="V230" s="17" t="s">
        <v>1</v>
      </c>
      <c r="W230" s="17" t="s">
        <v>2</v>
      </c>
      <c r="X230" s="17" t="s">
        <v>3</v>
      </c>
      <c r="Y230" s="17" t="s">
        <v>4</v>
      </c>
      <c r="Z230" s="17" t="s">
        <v>5</v>
      </c>
      <c r="AA230" s="17" t="s">
        <v>52</v>
      </c>
      <c r="AB230" s="21" t="s">
        <v>53</v>
      </c>
      <c r="AC230" s="16"/>
      <c r="AD230" s="16"/>
      <c r="AE230" s="95" t="s">
        <v>15</v>
      </c>
      <c r="AF230" s="96" t="s">
        <v>78</v>
      </c>
      <c r="AG230" s="95" t="s">
        <v>1</v>
      </c>
      <c r="AH230" s="95" t="s">
        <v>7</v>
      </c>
      <c r="AI230" s="95" t="s">
        <v>382</v>
      </c>
      <c r="AJ230" s="16"/>
      <c r="AK230" s="16"/>
      <c r="AL230" s="16"/>
      <c r="AM230" s="16"/>
    </row>
    <row r="231" spans="1:39" x14ac:dyDescent="0.3">
      <c r="A231" s="16"/>
      <c r="B231" s="26">
        <v>5</v>
      </c>
      <c r="C231" s="24">
        <v>21</v>
      </c>
      <c r="D231" s="36" t="s">
        <v>329</v>
      </c>
      <c r="E231" s="41"/>
      <c r="F231" s="41">
        <v>1</v>
      </c>
      <c r="G231" s="26"/>
      <c r="H231" s="26"/>
      <c r="I231" s="41" t="s">
        <v>326</v>
      </c>
      <c r="J231" s="16"/>
      <c r="K231" s="16"/>
      <c r="L231" s="19">
        <v>1</v>
      </c>
      <c r="M231" s="16" t="str">
        <f>+T231</f>
        <v>Leonid</v>
      </c>
      <c r="N231" s="83"/>
      <c r="O231" s="84" t="s">
        <v>6</v>
      </c>
      <c r="P231" s="83"/>
      <c r="Q231" s="16" t="str">
        <f>+T232</f>
        <v>Marcelo</v>
      </c>
      <c r="R231" s="16"/>
      <c r="S231" s="85">
        <v>1</v>
      </c>
      <c r="T231" s="86" t="s">
        <v>325</v>
      </c>
      <c r="U231" s="85">
        <v>6</v>
      </c>
      <c r="V231" s="86">
        <f>IF(N232&gt;P232,1,0)+IF(P234&gt;N234,1,0)+IF(N235&gt;P235,1,0)+IF(P237&gt;N237,1,0)+IF(N238&gt;P238,1,0)+IF(N231&gt;P231,1,0)</f>
        <v>0</v>
      </c>
      <c r="W231" s="85">
        <f>IF(N232=P232,1,0)+IF(P234=N234,1,0)+IF(N235=P235,1,0)+IF(P237=N237,1,0)+IF(N238=P238,1,0)+IF(N231=P231,1,0)</f>
        <v>6</v>
      </c>
      <c r="X231" s="85">
        <f>IF(N232&lt;P232,1,0)+IF(P234&lt;N234,1,0)+IF(N235&lt;P235,1,0)+IF(P237&lt;N237,1,0)+IF(N238&lt;P238,1,0)+IF(N231&lt;P231,1,0)</f>
        <v>0</v>
      </c>
      <c r="Y231" s="85">
        <v>10</v>
      </c>
      <c r="Z231" s="85">
        <v>5</v>
      </c>
      <c r="AA231" s="85">
        <f>+Y231-Z231</f>
        <v>5</v>
      </c>
      <c r="AB231" s="89">
        <f>+V231*3+W231*1+X231*0</f>
        <v>6</v>
      </c>
      <c r="AC231" s="16"/>
      <c r="AD231" s="16"/>
      <c r="AE231" s="97">
        <v>1</v>
      </c>
      <c r="AF231" s="100" t="s">
        <v>346</v>
      </c>
      <c r="AG231" s="99">
        <v>2</v>
      </c>
      <c r="AH231" s="99">
        <v>2</v>
      </c>
      <c r="AI231" s="99">
        <v>5</v>
      </c>
      <c r="AJ231" s="16"/>
      <c r="AK231" s="16"/>
      <c r="AL231" s="16"/>
      <c r="AM231" s="16"/>
    </row>
    <row r="232" spans="1:39" x14ac:dyDescent="0.3">
      <c r="A232" s="16"/>
      <c r="B232" s="26">
        <v>7</v>
      </c>
      <c r="C232" s="24">
        <v>20</v>
      </c>
      <c r="D232" s="52" t="s">
        <v>325</v>
      </c>
      <c r="E232" s="41"/>
      <c r="F232" s="41">
        <v>1</v>
      </c>
      <c r="G232" s="24"/>
      <c r="H232" s="24"/>
      <c r="I232" s="41" t="s">
        <v>325</v>
      </c>
      <c r="J232" s="16"/>
      <c r="K232" s="16"/>
      <c r="L232" s="85">
        <v>2</v>
      </c>
      <c r="M232" s="86" t="str">
        <f>+T231</f>
        <v>Leonid</v>
      </c>
      <c r="N232" s="87"/>
      <c r="O232" s="88" t="s">
        <v>6</v>
      </c>
      <c r="P232" s="87"/>
      <c r="Q232" s="86" t="str">
        <f>+T233</f>
        <v>Jesus</v>
      </c>
      <c r="R232" s="16"/>
      <c r="S232" s="17">
        <v>2</v>
      </c>
      <c r="T232" s="16" t="s">
        <v>326</v>
      </c>
      <c r="U232" s="17">
        <v>5</v>
      </c>
      <c r="V232" s="16">
        <f>IF(N233&gt;P233,1,0)+IF(P234&lt;N234,1,0)+IF(N236&lt;P236,1,0)+IF(P237&lt;N237,1,0)+IF(N239&lt;P239,1,0)+IF(N231&lt;P231,1,0)</f>
        <v>0</v>
      </c>
      <c r="W232" s="17">
        <f>IF(N233=P233,1,0)+IF(P234=N234,1,0)+IF(N236=P236,1,0)+IF(P237=N237,1,0)+IF(N239=P239,1,0)+IF(N231=P231,1,0)</f>
        <v>6</v>
      </c>
      <c r="X232" s="17">
        <f>IF(N233&lt;P233,11,0)+IF(P234&gt;N234,1,0)+IF(N236&gt;P236,1,0)+IF(P237&gt;N237,1,0)+IF(N239&gt;P239,1,0)+IF(N231&gt;P231,1,0)</f>
        <v>0</v>
      </c>
      <c r="Y232" s="17">
        <v>8</v>
      </c>
      <c r="Z232" s="17">
        <v>8</v>
      </c>
      <c r="AA232" s="17">
        <f>+Y232-Z232</f>
        <v>0</v>
      </c>
      <c r="AB232" s="21">
        <f>+V232*3+W232*1+X232*0</f>
        <v>6</v>
      </c>
      <c r="AC232" s="16"/>
      <c r="AD232" s="16"/>
      <c r="AE232" s="97">
        <v>2</v>
      </c>
      <c r="AF232" s="100" t="s">
        <v>298</v>
      </c>
      <c r="AG232" s="99"/>
      <c r="AH232" s="99"/>
      <c r="AI232" s="99">
        <v>5</v>
      </c>
      <c r="AJ232" s="16"/>
      <c r="AK232" s="16"/>
      <c r="AL232" s="16"/>
      <c r="AM232" s="16"/>
    </row>
    <row r="233" spans="1:39" x14ac:dyDescent="0.3">
      <c r="A233" s="16"/>
      <c r="B233" s="26">
        <v>10</v>
      </c>
      <c r="C233" s="24">
        <v>15</v>
      </c>
      <c r="D233" s="27" t="s">
        <v>326</v>
      </c>
      <c r="E233" s="41">
        <v>4</v>
      </c>
      <c r="F233" s="41">
        <v>1</v>
      </c>
      <c r="G233" s="24"/>
      <c r="H233" s="24"/>
      <c r="I233" s="41" t="s">
        <v>326</v>
      </c>
      <c r="J233" s="16"/>
      <c r="K233" s="16"/>
      <c r="L233" s="19">
        <v>3</v>
      </c>
      <c r="M233" s="16" t="str">
        <f>+T232</f>
        <v>Marcelo</v>
      </c>
      <c r="N233" s="83"/>
      <c r="O233" s="84" t="s">
        <v>6</v>
      </c>
      <c r="P233" s="83"/>
      <c r="Q233" s="16" t="str">
        <f>+T233</f>
        <v>Jesus</v>
      </c>
      <c r="R233" s="16"/>
      <c r="S233" s="85">
        <v>3</v>
      </c>
      <c r="T233" s="86" t="s">
        <v>422</v>
      </c>
      <c r="U233" s="85">
        <v>5</v>
      </c>
      <c r="V233" s="86">
        <f>IF(N233&lt;P233,1,0)+IF(P235&gt;N235,1,0)+IF(N236&gt;P236,1,0)+IF(P238&gt;N238,1,0)+IF(N239&gt;P239,1,0)+IF(N232&lt;P232,1,0)</f>
        <v>0</v>
      </c>
      <c r="W233" s="85">
        <f>IF(N233=P233,1,0)+IF(P235=N235,1,0)+IF(N236=P236,1,0)+IF(P238=N238,1,0)+IF(N239=P239,1,0)+IF(N232=P232,1,0)</f>
        <v>6</v>
      </c>
      <c r="X233" s="85">
        <f>IF(N233&gt;P233,1,0)+IF(P235&lt;N235,1,0)+IF(N236&lt;P236,1,0)+IF(P238&lt;N238,1,0)+IF(N239&lt;P239,1,0)+IF(N232&gt;P232,1,0)</f>
        <v>0</v>
      </c>
      <c r="Y233" s="85">
        <v>6</v>
      </c>
      <c r="Z233" s="85">
        <v>11</v>
      </c>
      <c r="AA233" s="85">
        <f>+Y233-Z233</f>
        <v>-5</v>
      </c>
      <c r="AB233" s="89">
        <f>+V233*3+W233*1+X233*0</f>
        <v>6</v>
      </c>
      <c r="AC233" s="16"/>
      <c r="AD233" s="16"/>
      <c r="AE233" s="97">
        <v>3</v>
      </c>
      <c r="AF233" s="100" t="s">
        <v>309</v>
      </c>
      <c r="AG233" s="99"/>
      <c r="AH233" s="99"/>
      <c r="AI233" s="99">
        <v>5</v>
      </c>
      <c r="AJ233" s="16"/>
      <c r="AK233" s="16"/>
      <c r="AL233" s="16"/>
      <c r="AM233" s="16"/>
    </row>
    <row r="234" spans="1:39" x14ac:dyDescent="0.3">
      <c r="A234" s="16"/>
      <c r="B234" s="26">
        <v>14</v>
      </c>
      <c r="C234" s="24">
        <v>1</v>
      </c>
      <c r="D234" s="11" t="s">
        <v>310</v>
      </c>
      <c r="E234" s="41">
        <v>2</v>
      </c>
      <c r="F234" s="41"/>
      <c r="G234" s="26"/>
      <c r="H234" s="26"/>
      <c r="I234" s="41" t="s">
        <v>325</v>
      </c>
      <c r="J234" s="16"/>
      <c r="K234" s="16"/>
      <c r="L234" s="85">
        <v>4</v>
      </c>
      <c r="M234" s="86" t="str">
        <f>+T232</f>
        <v>Marcelo</v>
      </c>
      <c r="N234" s="87"/>
      <c r="O234" s="88" t="s">
        <v>6</v>
      </c>
      <c r="P234" s="87"/>
      <c r="Q234" s="86" t="str">
        <f>+T231</f>
        <v>Leonid</v>
      </c>
      <c r="R234" s="16"/>
      <c r="S234" s="16"/>
      <c r="T234" s="16"/>
      <c r="U234" s="16"/>
      <c r="V234" s="16"/>
      <c r="W234" s="16"/>
      <c r="X234" s="16"/>
      <c r="Y234" s="16"/>
      <c r="Z234" s="16"/>
      <c r="AA234" s="16"/>
      <c r="AB234" s="16"/>
      <c r="AC234" s="16"/>
      <c r="AD234" s="16"/>
      <c r="AE234" s="97">
        <v>4</v>
      </c>
      <c r="AF234" s="100" t="s">
        <v>312</v>
      </c>
      <c r="AG234" s="99">
        <v>2</v>
      </c>
      <c r="AH234" s="99">
        <v>1</v>
      </c>
      <c r="AI234" s="99">
        <v>5</v>
      </c>
      <c r="AJ234" s="16"/>
      <c r="AK234" s="16"/>
      <c r="AL234" s="16"/>
      <c r="AM234" s="16"/>
    </row>
    <row r="235" spans="1:39" x14ac:dyDescent="0.3">
      <c r="A235" s="16"/>
      <c r="B235" s="26">
        <v>21</v>
      </c>
      <c r="C235" s="24">
        <v>6</v>
      </c>
      <c r="D235" s="52" t="s">
        <v>10</v>
      </c>
      <c r="E235" s="41">
        <v>1</v>
      </c>
      <c r="F235" s="41"/>
      <c r="G235" s="26"/>
      <c r="H235" s="26"/>
      <c r="I235" s="41" t="s">
        <v>325</v>
      </c>
      <c r="J235" s="16"/>
      <c r="K235" s="16"/>
      <c r="L235" s="19">
        <v>5</v>
      </c>
      <c r="M235" s="16" t="str">
        <f>+T231</f>
        <v>Leonid</v>
      </c>
      <c r="N235" s="83"/>
      <c r="O235" s="84" t="s">
        <v>6</v>
      </c>
      <c r="P235" s="83"/>
      <c r="Q235" s="16" t="str">
        <f>+T233</f>
        <v>Jesus</v>
      </c>
      <c r="R235" s="16"/>
      <c r="S235" s="154" t="s">
        <v>404</v>
      </c>
      <c r="T235" s="154"/>
      <c r="U235" s="154"/>
      <c r="V235" s="154"/>
      <c r="W235" s="154"/>
      <c r="X235" s="154"/>
      <c r="Y235" s="154"/>
      <c r="Z235" s="154"/>
      <c r="AA235" s="154"/>
      <c r="AB235" s="154"/>
      <c r="AC235" s="16"/>
      <c r="AD235" s="16"/>
      <c r="AE235" s="97">
        <v>5</v>
      </c>
      <c r="AF235" s="100" t="s">
        <v>397</v>
      </c>
      <c r="AG235" s="99"/>
      <c r="AH235" s="99"/>
      <c r="AI235" s="99">
        <v>5</v>
      </c>
      <c r="AJ235" s="16"/>
      <c r="AK235" s="16"/>
      <c r="AL235" s="16"/>
      <c r="AM235" s="16"/>
    </row>
    <row r="236" spans="1:39" x14ac:dyDescent="0.3">
      <c r="A236" s="16"/>
      <c r="B236" s="26">
        <v>24</v>
      </c>
      <c r="C236" s="24">
        <v>11</v>
      </c>
      <c r="D236" s="36" t="s">
        <v>309</v>
      </c>
      <c r="E236" s="41"/>
      <c r="F236" s="41"/>
      <c r="G236" s="24"/>
      <c r="H236" s="24"/>
      <c r="I236" s="41" t="s">
        <v>422</v>
      </c>
      <c r="J236" s="16"/>
      <c r="K236" s="16"/>
      <c r="L236" s="85">
        <v>6</v>
      </c>
      <c r="M236" s="86" t="str">
        <f>+T233</f>
        <v>Jesus</v>
      </c>
      <c r="N236" s="87"/>
      <c r="O236" s="88" t="s">
        <v>6</v>
      </c>
      <c r="P236" s="87"/>
      <c r="Q236" s="86" t="str">
        <f>+T232</f>
        <v>Marcelo</v>
      </c>
      <c r="R236" s="16"/>
      <c r="S236" s="17"/>
      <c r="T236" s="16"/>
      <c r="U236" s="17" t="s">
        <v>0</v>
      </c>
      <c r="V236" s="17" t="s">
        <v>1</v>
      </c>
      <c r="W236" s="17" t="s">
        <v>2</v>
      </c>
      <c r="X236" s="17" t="s">
        <v>3</v>
      </c>
      <c r="Y236" s="17" t="s">
        <v>4</v>
      </c>
      <c r="Z236" s="17" t="s">
        <v>5</v>
      </c>
      <c r="AA236" s="17" t="s">
        <v>52</v>
      </c>
      <c r="AB236" s="21" t="s">
        <v>53</v>
      </c>
      <c r="AC236" s="16"/>
      <c r="AD236" s="16"/>
      <c r="AE236" s="97">
        <v>6</v>
      </c>
      <c r="AF236" s="100" t="s">
        <v>398</v>
      </c>
      <c r="AG236" s="99">
        <v>2</v>
      </c>
      <c r="AH236" s="99">
        <v>2</v>
      </c>
      <c r="AI236" s="99">
        <v>5</v>
      </c>
      <c r="AJ236" s="16"/>
      <c r="AK236" s="16"/>
      <c r="AL236" s="16"/>
      <c r="AM236" s="16"/>
    </row>
    <row r="237" spans="1:39" x14ac:dyDescent="0.3">
      <c r="A237" s="16"/>
      <c r="B237" s="26">
        <v>25</v>
      </c>
      <c r="C237" s="24">
        <v>8</v>
      </c>
      <c r="D237" s="52" t="s">
        <v>298</v>
      </c>
      <c r="E237" s="41"/>
      <c r="F237" s="41"/>
      <c r="G237" s="26"/>
      <c r="H237" s="26"/>
      <c r="I237" s="41" t="s">
        <v>422</v>
      </c>
      <c r="J237" s="16"/>
      <c r="K237" s="16"/>
      <c r="L237" s="19">
        <v>7</v>
      </c>
      <c r="M237" s="16" t="str">
        <f>+T232</f>
        <v>Marcelo</v>
      </c>
      <c r="N237" s="83"/>
      <c r="O237" s="84" t="s">
        <v>6</v>
      </c>
      <c r="P237" s="83"/>
      <c r="Q237" s="16" t="str">
        <f>+T231</f>
        <v>Leonid</v>
      </c>
      <c r="R237" s="16"/>
      <c r="S237" s="85">
        <v>1</v>
      </c>
      <c r="T237" s="86"/>
      <c r="U237" s="85">
        <v>5</v>
      </c>
      <c r="V237" s="86">
        <v>4</v>
      </c>
      <c r="W237" s="85">
        <v>2</v>
      </c>
      <c r="X237" s="85">
        <v>0</v>
      </c>
      <c r="Y237" s="85">
        <v>8</v>
      </c>
      <c r="Z237" s="85">
        <v>8</v>
      </c>
      <c r="AA237" s="85">
        <v>0</v>
      </c>
      <c r="AB237" s="89">
        <v>14</v>
      </c>
      <c r="AC237" s="16"/>
      <c r="AD237" s="16"/>
      <c r="AE237" s="97">
        <v>7</v>
      </c>
      <c r="AF237" s="100" t="s">
        <v>399</v>
      </c>
      <c r="AG237" s="99"/>
      <c r="AH237" s="99"/>
      <c r="AI237" s="99">
        <v>5</v>
      </c>
      <c r="AJ237" s="16"/>
      <c r="AK237" s="16"/>
      <c r="AL237" s="16"/>
      <c r="AM237" s="16"/>
    </row>
    <row r="238" spans="1:39" x14ac:dyDescent="0.3">
      <c r="A238" s="16"/>
      <c r="B238" s="26">
        <v>26</v>
      </c>
      <c r="C238" s="24">
        <v>2</v>
      </c>
      <c r="D238" s="52" t="s">
        <v>346</v>
      </c>
      <c r="E238" s="41">
        <v>2</v>
      </c>
      <c r="F238" s="41">
        <v>2</v>
      </c>
      <c r="G238" s="26"/>
      <c r="H238" s="26"/>
      <c r="I238" s="41" t="s">
        <v>422</v>
      </c>
      <c r="J238" s="16"/>
      <c r="K238" s="16"/>
      <c r="L238" s="85">
        <v>8</v>
      </c>
      <c r="M238" s="86" t="str">
        <f>+T231</f>
        <v>Leonid</v>
      </c>
      <c r="N238" s="87"/>
      <c r="O238" s="88" t="s">
        <v>6</v>
      </c>
      <c r="P238" s="87"/>
      <c r="Q238" s="86" t="str">
        <f>+T233</f>
        <v>Jesus</v>
      </c>
      <c r="R238" s="16"/>
      <c r="S238" s="17">
        <v>2</v>
      </c>
      <c r="T238" s="16"/>
      <c r="U238" s="17">
        <v>6</v>
      </c>
      <c r="V238" s="16">
        <v>2</v>
      </c>
      <c r="W238" s="17">
        <v>2</v>
      </c>
      <c r="X238" s="17">
        <v>2</v>
      </c>
      <c r="Y238" s="17">
        <v>10</v>
      </c>
      <c r="Z238" s="17">
        <v>5</v>
      </c>
      <c r="AA238" s="17">
        <v>5</v>
      </c>
      <c r="AB238" s="21">
        <v>8</v>
      </c>
      <c r="AC238" s="16"/>
      <c r="AD238" s="16"/>
      <c r="AE238" s="101">
        <v>1</v>
      </c>
      <c r="AF238" s="102" t="s">
        <v>310</v>
      </c>
      <c r="AG238" s="103">
        <v>2</v>
      </c>
      <c r="AH238" s="103"/>
      <c r="AI238" s="103">
        <v>5</v>
      </c>
      <c r="AJ238" s="16"/>
      <c r="AK238" s="16"/>
      <c r="AL238" s="16"/>
      <c r="AM238" s="16"/>
    </row>
    <row r="239" spans="1:39" x14ac:dyDescent="0.3">
      <c r="A239" s="16"/>
      <c r="B239" s="26">
        <v>29</v>
      </c>
      <c r="C239" s="24">
        <v>19</v>
      </c>
      <c r="D239" s="52" t="s">
        <v>297</v>
      </c>
      <c r="E239" s="41"/>
      <c r="F239" s="41">
        <v>3</v>
      </c>
      <c r="G239" s="26"/>
      <c r="H239" s="26"/>
      <c r="I239" s="41" t="s">
        <v>326</v>
      </c>
      <c r="J239" s="16"/>
      <c r="K239" s="16"/>
      <c r="L239" s="19">
        <v>9</v>
      </c>
      <c r="M239" s="16" t="str">
        <f>+T233</f>
        <v>Jesus</v>
      </c>
      <c r="N239" s="83"/>
      <c r="O239" s="84" t="s">
        <v>6</v>
      </c>
      <c r="P239" s="83"/>
      <c r="Q239" s="16" t="str">
        <f>+T232</f>
        <v>Marcelo</v>
      </c>
      <c r="R239" s="16"/>
      <c r="S239" s="85">
        <v>3</v>
      </c>
      <c r="T239" s="86"/>
      <c r="U239" s="85">
        <v>5</v>
      </c>
      <c r="V239" s="86">
        <v>0</v>
      </c>
      <c r="W239" s="85">
        <v>2</v>
      </c>
      <c r="X239" s="85">
        <v>4</v>
      </c>
      <c r="Y239" s="85">
        <v>6</v>
      </c>
      <c r="Z239" s="85">
        <v>11</v>
      </c>
      <c r="AA239" s="85">
        <v>-5</v>
      </c>
      <c r="AB239" s="89">
        <v>2</v>
      </c>
      <c r="AC239" s="16"/>
      <c r="AD239" s="16"/>
      <c r="AE239" s="101">
        <v>2</v>
      </c>
      <c r="AF239" s="102" t="s">
        <v>331</v>
      </c>
      <c r="AG239" s="103"/>
      <c r="AH239" s="103"/>
      <c r="AI239" s="103">
        <v>5</v>
      </c>
      <c r="AJ239" s="16"/>
      <c r="AK239" s="16"/>
      <c r="AL239" s="16"/>
      <c r="AM239" s="16"/>
    </row>
    <row r="240" spans="1:39" x14ac:dyDescent="0.3">
      <c r="A240" s="16"/>
      <c r="B240" s="26">
        <v>31</v>
      </c>
      <c r="C240" s="24">
        <v>10</v>
      </c>
      <c r="D240" s="52" t="s">
        <v>299</v>
      </c>
      <c r="E240" s="41">
        <v>3</v>
      </c>
      <c r="F240" s="41"/>
      <c r="G240" s="26"/>
      <c r="H240" s="26"/>
      <c r="I240" s="41" t="s">
        <v>325</v>
      </c>
      <c r="J240" s="16"/>
      <c r="K240" s="16"/>
      <c r="L240" s="16"/>
      <c r="M240" s="16"/>
      <c r="N240" s="16"/>
      <c r="O240" s="16"/>
      <c r="P240" s="16"/>
      <c r="Q240" s="16"/>
      <c r="R240" s="16"/>
      <c r="S240" s="16"/>
      <c r="T240" s="16"/>
      <c r="U240" s="16"/>
      <c r="V240" s="16"/>
      <c r="W240" s="16"/>
      <c r="X240" s="16"/>
      <c r="Y240" s="16"/>
      <c r="Z240" s="16"/>
      <c r="AA240" s="16"/>
      <c r="AB240" s="16"/>
      <c r="AC240" s="16"/>
      <c r="AD240" s="16"/>
      <c r="AE240" s="101">
        <v>3</v>
      </c>
      <c r="AF240" s="102" t="s">
        <v>10</v>
      </c>
      <c r="AG240" s="103">
        <v>1</v>
      </c>
      <c r="AH240" s="103"/>
      <c r="AI240" s="103">
        <v>5</v>
      </c>
      <c r="AJ240" s="16"/>
      <c r="AK240" s="16"/>
      <c r="AL240" s="16"/>
      <c r="AM240" s="16"/>
    </row>
    <row r="241" spans="1:39" x14ac:dyDescent="0.3">
      <c r="A241" s="16"/>
      <c r="B241" s="26">
        <v>34</v>
      </c>
      <c r="C241" s="24">
        <v>13</v>
      </c>
      <c r="D241" s="27" t="s">
        <v>312</v>
      </c>
      <c r="E241" s="41">
        <v>2</v>
      </c>
      <c r="F241" s="41">
        <v>1</v>
      </c>
      <c r="G241" s="26">
        <v>1</v>
      </c>
      <c r="H241" s="26"/>
      <c r="I241" s="41" t="s">
        <v>422</v>
      </c>
      <c r="J241" s="16"/>
      <c r="K241" s="16"/>
      <c r="L241" s="16"/>
      <c r="M241" s="16"/>
      <c r="N241" s="16"/>
      <c r="O241" s="16"/>
      <c r="P241" s="16"/>
      <c r="Q241" s="16"/>
      <c r="R241" s="16"/>
      <c r="S241" s="16"/>
      <c r="T241" s="16"/>
      <c r="U241" s="16"/>
      <c r="V241" s="16"/>
      <c r="W241" s="16"/>
      <c r="X241" s="16"/>
      <c r="Y241" s="16"/>
      <c r="Z241" s="16"/>
      <c r="AA241" s="16"/>
      <c r="AB241" s="16"/>
      <c r="AC241" s="16"/>
      <c r="AD241" s="16"/>
      <c r="AE241" s="101">
        <v>4</v>
      </c>
      <c r="AF241" s="102" t="s">
        <v>299</v>
      </c>
      <c r="AG241" s="103">
        <v>3</v>
      </c>
      <c r="AH241" s="103"/>
      <c r="AI241" s="103">
        <v>5</v>
      </c>
      <c r="AJ241" s="16"/>
      <c r="AK241" s="16"/>
      <c r="AL241" s="16"/>
      <c r="AM241" s="16"/>
    </row>
    <row r="242" spans="1:39" x14ac:dyDescent="0.3">
      <c r="A242" s="16"/>
      <c r="B242" s="26">
        <v>40</v>
      </c>
      <c r="C242" s="24">
        <v>7</v>
      </c>
      <c r="D242" s="52" t="s">
        <v>295</v>
      </c>
      <c r="E242" s="41">
        <v>1</v>
      </c>
      <c r="F242" s="41"/>
      <c r="G242" s="26"/>
      <c r="H242" s="26"/>
      <c r="I242" s="41" t="s">
        <v>326</v>
      </c>
      <c r="J242" s="16"/>
      <c r="K242" s="16"/>
      <c r="L242" s="16"/>
      <c r="M242" s="16"/>
      <c r="N242" s="16"/>
      <c r="O242" s="16"/>
      <c r="P242" s="16"/>
      <c r="Q242" s="16"/>
      <c r="R242" s="16"/>
      <c r="S242" s="16"/>
      <c r="T242" s="16"/>
      <c r="U242" s="16"/>
      <c r="V242" s="16"/>
      <c r="W242" s="16"/>
      <c r="X242" s="16"/>
      <c r="Y242" s="16"/>
      <c r="Z242" s="16"/>
      <c r="AA242" s="16"/>
      <c r="AB242" s="16"/>
      <c r="AC242" s="16"/>
      <c r="AD242" s="16"/>
      <c r="AE242" s="101">
        <v>5</v>
      </c>
      <c r="AF242" s="102" t="s">
        <v>420</v>
      </c>
      <c r="AG242" s="103">
        <v>2</v>
      </c>
      <c r="AH242" s="103">
        <v>1</v>
      </c>
      <c r="AI242" s="103">
        <v>5</v>
      </c>
      <c r="AJ242" s="16"/>
      <c r="AK242" s="16"/>
      <c r="AL242" s="16"/>
      <c r="AM242" s="16"/>
    </row>
    <row r="243" spans="1:39" x14ac:dyDescent="0.3">
      <c r="A243" s="16"/>
      <c r="B243" s="26">
        <v>53</v>
      </c>
      <c r="C243" s="24">
        <v>9</v>
      </c>
      <c r="D243" s="52" t="s">
        <v>228</v>
      </c>
      <c r="E243" s="41"/>
      <c r="F243" s="41"/>
      <c r="G243" s="26"/>
      <c r="H243" s="26"/>
      <c r="I243" s="41" t="s">
        <v>326</v>
      </c>
      <c r="J243" s="16"/>
      <c r="K243" s="16"/>
      <c r="L243" s="16"/>
      <c r="M243" s="16"/>
      <c r="N243" s="16"/>
      <c r="O243" s="16"/>
      <c r="P243" s="16"/>
      <c r="Q243" s="16"/>
      <c r="R243" s="16"/>
      <c r="S243" s="16"/>
      <c r="T243" s="16"/>
      <c r="U243" s="16"/>
      <c r="V243" s="16"/>
      <c r="W243" s="16"/>
      <c r="X243" s="16"/>
      <c r="Y243" s="16"/>
      <c r="Z243" s="16"/>
      <c r="AA243" s="16"/>
      <c r="AB243" s="16"/>
      <c r="AC243" s="16"/>
      <c r="AD243" s="16"/>
      <c r="AE243" s="101">
        <v>6</v>
      </c>
      <c r="AF243" s="102" t="s">
        <v>421</v>
      </c>
      <c r="AG243" s="103">
        <v>2</v>
      </c>
      <c r="AH243" s="103"/>
      <c r="AI243" s="103">
        <v>5</v>
      </c>
      <c r="AJ243" s="16"/>
      <c r="AK243" s="16"/>
      <c r="AL243" s="16"/>
      <c r="AM243" s="16"/>
    </row>
    <row r="244" spans="1:39" x14ac:dyDescent="0.3">
      <c r="A244" s="16"/>
      <c r="B244" s="26">
        <v>54</v>
      </c>
      <c r="C244" s="24">
        <v>3</v>
      </c>
      <c r="D244" s="63" t="s">
        <v>331</v>
      </c>
      <c r="E244" s="41"/>
      <c r="F244" s="41"/>
      <c r="G244" s="26"/>
      <c r="H244" s="26"/>
      <c r="I244" s="41" t="s">
        <v>325</v>
      </c>
      <c r="J244" s="16"/>
      <c r="K244" s="16"/>
      <c r="L244" s="16"/>
      <c r="M244" s="16"/>
      <c r="N244" s="16"/>
      <c r="O244" s="16"/>
      <c r="P244" s="16"/>
      <c r="Q244" s="16"/>
      <c r="R244" s="16"/>
      <c r="S244" s="16"/>
      <c r="T244" s="16"/>
      <c r="U244" s="16"/>
      <c r="V244" s="16"/>
      <c r="W244" s="16"/>
      <c r="X244" s="16"/>
      <c r="Y244" s="16"/>
      <c r="Z244" s="16"/>
      <c r="AA244" s="16"/>
      <c r="AB244" s="16"/>
      <c r="AC244" s="16"/>
      <c r="AD244" s="16"/>
      <c r="AE244" s="101">
        <v>7</v>
      </c>
      <c r="AF244" s="138" t="s">
        <v>325</v>
      </c>
      <c r="AG244" s="103"/>
      <c r="AH244" s="103">
        <v>1</v>
      </c>
      <c r="AI244" s="103">
        <v>5</v>
      </c>
      <c r="AJ244" s="16"/>
      <c r="AK244" s="16"/>
      <c r="AL244" s="16"/>
      <c r="AM244" s="16"/>
    </row>
    <row r="245" spans="1:39" x14ac:dyDescent="0.3">
      <c r="A245" s="16"/>
      <c r="B245" s="26">
        <v>56</v>
      </c>
      <c r="C245" s="24">
        <v>4</v>
      </c>
      <c r="D245" s="63" t="s">
        <v>419</v>
      </c>
      <c r="E245" s="41"/>
      <c r="F245" s="41"/>
      <c r="G245" s="26"/>
      <c r="H245" s="26"/>
      <c r="I245" s="41" t="s">
        <v>326</v>
      </c>
      <c r="J245" s="16"/>
      <c r="K245" s="16"/>
      <c r="L245" s="16"/>
      <c r="M245" s="16"/>
      <c r="N245" s="16"/>
      <c r="O245" s="16"/>
      <c r="P245" s="16"/>
      <c r="Q245" s="16"/>
      <c r="R245" s="16"/>
      <c r="S245" s="16"/>
      <c r="T245" s="16"/>
      <c r="U245" s="16"/>
      <c r="V245" s="16"/>
      <c r="W245" s="16"/>
      <c r="X245" s="16"/>
      <c r="Y245" s="16"/>
      <c r="Z245" s="16"/>
      <c r="AA245" s="16"/>
      <c r="AB245" s="16"/>
      <c r="AC245" s="16"/>
      <c r="AD245" s="16"/>
      <c r="AE245" s="97">
        <v>1</v>
      </c>
      <c r="AF245" s="100" t="s">
        <v>419</v>
      </c>
      <c r="AG245" s="99"/>
      <c r="AH245" s="99"/>
      <c r="AI245" s="99">
        <v>5</v>
      </c>
      <c r="AJ245" s="16"/>
      <c r="AK245" s="16"/>
      <c r="AL245" s="16"/>
      <c r="AM245" s="16"/>
    </row>
    <row r="246" spans="1:39" x14ac:dyDescent="0.3">
      <c r="A246" s="16"/>
      <c r="B246" s="26">
        <v>62</v>
      </c>
      <c r="C246" s="24">
        <v>16</v>
      </c>
      <c r="D246" s="36" t="s">
        <v>397</v>
      </c>
      <c r="E246" s="41"/>
      <c r="F246" s="41"/>
      <c r="G246" s="26"/>
      <c r="H246" s="26"/>
      <c r="I246" s="41" t="s">
        <v>422</v>
      </c>
      <c r="J246" s="16"/>
      <c r="K246" s="16"/>
      <c r="L246" s="16"/>
      <c r="M246" s="16"/>
      <c r="N246" s="16"/>
      <c r="O246" s="16"/>
      <c r="P246" s="16"/>
      <c r="Q246" s="16"/>
      <c r="R246" s="16"/>
      <c r="S246" s="16"/>
      <c r="T246" s="16"/>
      <c r="U246" s="16"/>
      <c r="V246" s="16"/>
      <c r="W246" s="16"/>
      <c r="X246" s="16"/>
      <c r="Y246" s="16"/>
      <c r="Z246" s="16"/>
      <c r="AA246" s="16"/>
      <c r="AB246" s="16"/>
      <c r="AC246" s="16"/>
      <c r="AD246" s="16"/>
      <c r="AE246" s="97">
        <v>2</v>
      </c>
      <c r="AF246" s="100" t="s">
        <v>423</v>
      </c>
      <c r="AG246" s="99"/>
      <c r="AH246" s="99"/>
      <c r="AI246" s="99">
        <v>5</v>
      </c>
      <c r="AJ246" s="16"/>
      <c r="AK246" s="16"/>
      <c r="AL246" s="16"/>
      <c r="AM246" s="16"/>
    </row>
    <row r="247" spans="1:39" x14ac:dyDescent="0.3">
      <c r="A247" s="16"/>
      <c r="B247" s="26">
        <v>63</v>
      </c>
      <c r="C247" s="24">
        <v>17</v>
      </c>
      <c r="D247" s="52" t="s">
        <v>398</v>
      </c>
      <c r="E247" s="41">
        <v>2</v>
      </c>
      <c r="F247" s="41">
        <v>2</v>
      </c>
      <c r="G247" s="26"/>
      <c r="H247" s="26"/>
      <c r="I247" s="41" t="s">
        <v>422</v>
      </c>
      <c r="J247" s="16"/>
      <c r="K247" s="16"/>
      <c r="L247" s="16"/>
      <c r="M247" s="16"/>
      <c r="N247" s="16"/>
      <c r="O247" s="16"/>
      <c r="P247" s="16"/>
      <c r="Q247" s="16"/>
      <c r="R247" s="16"/>
      <c r="S247" s="16"/>
      <c r="T247" s="16"/>
      <c r="U247" s="16"/>
      <c r="V247" s="16"/>
      <c r="W247" s="16"/>
      <c r="X247" s="16"/>
      <c r="Y247" s="16"/>
      <c r="Z247" s="16"/>
      <c r="AA247" s="16"/>
      <c r="AB247" s="16"/>
      <c r="AC247" s="16"/>
      <c r="AD247" s="16"/>
      <c r="AE247" s="97">
        <v>3</v>
      </c>
      <c r="AF247" s="100" t="s">
        <v>295</v>
      </c>
      <c r="AG247" s="99">
        <v>1</v>
      </c>
      <c r="AH247" s="99"/>
      <c r="AI247" s="99">
        <v>5</v>
      </c>
      <c r="AJ247" s="16"/>
      <c r="AK247" s="16"/>
      <c r="AL247" s="16"/>
      <c r="AM247" s="16"/>
    </row>
    <row r="248" spans="1:39" x14ac:dyDescent="0.3">
      <c r="A248" s="16"/>
      <c r="B248" s="26">
        <v>64</v>
      </c>
      <c r="C248" s="24">
        <v>18</v>
      </c>
      <c r="D248" s="52" t="s">
        <v>399</v>
      </c>
      <c r="E248" s="41"/>
      <c r="F248" s="41"/>
      <c r="G248" s="26"/>
      <c r="H248" s="26"/>
      <c r="I248" s="41" t="s">
        <v>422</v>
      </c>
      <c r="J248" s="16"/>
      <c r="K248" s="16"/>
      <c r="L248" s="16"/>
      <c r="M248" s="16"/>
      <c r="N248" s="16"/>
      <c r="O248" s="16"/>
      <c r="P248" s="16"/>
      <c r="Q248" s="16"/>
      <c r="R248" s="16"/>
      <c r="S248" s="16"/>
      <c r="T248" s="16"/>
      <c r="U248" s="16"/>
      <c r="V248" s="16"/>
      <c r="W248" s="16"/>
      <c r="X248" s="16"/>
      <c r="Y248" s="16"/>
      <c r="Z248" s="16"/>
      <c r="AA248" s="16"/>
      <c r="AB248" s="16"/>
      <c r="AC248" s="16"/>
      <c r="AD248" s="16"/>
      <c r="AE248" s="97">
        <v>4</v>
      </c>
      <c r="AF248" s="100" t="s">
        <v>228</v>
      </c>
      <c r="AG248" s="99"/>
      <c r="AH248" s="99"/>
      <c r="AI248" s="99">
        <v>5</v>
      </c>
      <c r="AJ248" s="16"/>
      <c r="AK248" s="16"/>
      <c r="AL248" s="16"/>
      <c r="AM248" s="16"/>
    </row>
    <row r="249" spans="1:39" x14ac:dyDescent="0.3">
      <c r="A249" s="16"/>
      <c r="B249" s="26">
        <v>65</v>
      </c>
      <c r="C249" s="24">
        <v>12</v>
      </c>
      <c r="D249" s="36" t="s">
        <v>420</v>
      </c>
      <c r="E249" s="41">
        <v>2</v>
      </c>
      <c r="F249" s="41">
        <v>1</v>
      </c>
      <c r="G249" s="26">
        <v>1</v>
      </c>
      <c r="H249" s="26"/>
      <c r="I249" s="41" t="s">
        <v>325</v>
      </c>
      <c r="J249" s="16"/>
      <c r="K249" s="16"/>
      <c r="L249" s="16"/>
      <c r="M249" s="16"/>
      <c r="N249" s="16"/>
      <c r="O249" s="16"/>
      <c r="P249" s="16"/>
      <c r="Q249" s="16"/>
      <c r="R249" s="16"/>
      <c r="S249" s="16"/>
      <c r="T249" s="16"/>
      <c r="U249" s="16"/>
      <c r="V249" s="16"/>
      <c r="W249" s="16"/>
      <c r="X249" s="16"/>
      <c r="Y249" s="16"/>
      <c r="Z249" s="16"/>
      <c r="AA249" s="16"/>
      <c r="AB249" s="16"/>
      <c r="AC249" s="16"/>
      <c r="AD249" s="16"/>
      <c r="AE249" s="97">
        <v>5</v>
      </c>
      <c r="AF249" s="100" t="s">
        <v>326</v>
      </c>
      <c r="AG249" s="99">
        <v>4</v>
      </c>
      <c r="AH249" s="99">
        <v>1</v>
      </c>
      <c r="AI249" s="99">
        <v>5</v>
      </c>
      <c r="AJ249" s="16"/>
      <c r="AK249" s="16"/>
      <c r="AL249" s="16"/>
      <c r="AM249" s="16"/>
    </row>
    <row r="250" spans="1:39" x14ac:dyDescent="0.3">
      <c r="A250" s="16"/>
      <c r="B250" s="26">
        <v>66</v>
      </c>
      <c r="C250" s="24">
        <v>14</v>
      </c>
      <c r="D250" s="27" t="s">
        <v>421</v>
      </c>
      <c r="E250" s="41">
        <v>2</v>
      </c>
      <c r="F250" s="41"/>
      <c r="G250" s="26"/>
      <c r="H250" s="26"/>
      <c r="I250" s="41" t="s">
        <v>325</v>
      </c>
      <c r="J250" s="16"/>
      <c r="K250" s="16"/>
      <c r="L250" s="16"/>
      <c r="M250" s="16"/>
      <c r="N250" s="16"/>
      <c r="O250" s="16"/>
      <c r="P250" s="16"/>
      <c r="Q250" s="16"/>
      <c r="R250" s="16"/>
      <c r="S250" s="16"/>
      <c r="T250" s="16"/>
      <c r="U250" s="16"/>
      <c r="V250" s="16"/>
      <c r="W250" s="16"/>
      <c r="X250" s="16"/>
      <c r="Y250" s="16"/>
      <c r="Z250" s="16"/>
      <c r="AA250" s="16"/>
      <c r="AB250" s="16"/>
      <c r="AC250" s="16"/>
      <c r="AD250" s="16"/>
      <c r="AE250" s="97">
        <v>6</v>
      </c>
      <c r="AF250" s="100" t="s">
        <v>297</v>
      </c>
      <c r="AG250" s="99"/>
      <c r="AH250" s="99">
        <v>3</v>
      </c>
      <c r="AI250" s="99">
        <v>5</v>
      </c>
      <c r="AJ250" s="16"/>
      <c r="AK250" s="16"/>
      <c r="AL250" s="16"/>
      <c r="AM250" s="16"/>
    </row>
    <row r="251" spans="1:39" x14ac:dyDescent="0.3">
      <c r="A251" s="16"/>
      <c r="B251" s="26">
        <v>67</v>
      </c>
      <c r="C251" s="24">
        <v>5</v>
      </c>
      <c r="D251" s="63" t="s">
        <v>424</v>
      </c>
      <c r="E251" s="41"/>
      <c r="F251" s="41"/>
      <c r="G251" s="26"/>
      <c r="H251" s="26"/>
      <c r="I251" s="41" t="s">
        <v>326</v>
      </c>
      <c r="J251" s="16"/>
      <c r="K251" s="16"/>
      <c r="L251" s="16"/>
      <c r="M251" s="16"/>
      <c r="N251" s="16"/>
      <c r="O251" s="16"/>
      <c r="P251" s="16"/>
      <c r="Q251" s="16"/>
      <c r="R251" s="16"/>
      <c r="S251" s="16"/>
      <c r="T251" s="16"/>
      <c r="U251" s="16"/>
      <c r="V251" s="16"/>
      <c r="W251" s="16"/>
      <c r="X251" s="16"/>
      <c r="Y251" s="16"/>
      <c r="Z251" s="16"/>
      <c r="AA251" s="16"/>
      <c r="AB251" s="16"/>
      <c r="AC251" s="16"/>
      <c r="AD251" s="16"/>
      <c r="AE251" s="97">
        <v>7</v>
      </c>
      <c r="AF251" s="100" t="s">
        <v>329</v>
      </c>
      <c r="AG251" s="99"/>
      <c r="AH251" s="99">
        <v>1</v>
      </c>
      <c r="AI251" s="99">
        <v>5</v>
      </c>
      <c r="AJ251" s="16"/>
      <c r="AK251" s="16"/>
      <c r="AL251" s="16"/>
      <c r="AM251" s="16"/>
    </row>
    <row r="252" spans="1:39" x14ac:dyDescent="0.3">
      <c r="A252" s="16"/>
      <c r="B252" s="16"/>
      <c r="C252" s="17"/>
      <c r="D252" s="16"/>
      <c r="E252" s="16"/>
      <c r="F252" s="16"/>
      <c r="G252" s="16"/>
      <c r="H252" s="16"/>
      <c r="I252" s="16"/>
      <c r="J252" s="16"/>
      <c r="K252" s="16"/>
      <c r="L252" s="16"/>
      <c r="M252" s="16"/>
      <c r="N252" s="16"/>
      <c r="O252" s="16"/>
      <c r="P252" s="16"/>
      <c r="Q252" s="16"/>
      <c r="R252" s="16"/>
      <c r="S252" s="16"/>
      <c r="T252" s="16"/>
      <c r="U252" s="16"/>
      <c r="V252" s="16"/>
      <c r="W252" s="16"/>
      <c r="X252" s="16"/>
      <c r="Y252" s="16"/>
      <c r="Z252" s="16"/>
      <c r="AA252" s="16"/>
      <c r="AB252" s="16"/>
      <c r="AC252" s="16"/>
      <c r="AD252" s="16"/>
      <c r="AE252" s="17"/>
      <c r="AF252" s="16"/>
      <c r="AG252" s="16"/>
      <c r="AH252" s="16"/>
      <c r="AI252" s="16"/>
      <c r="AJ252" s="16"/>
      <c r="AK252" s="16"/>
      <c r="AL252" s="16"/>
      <c r="AM252" s="16"/>
    </row>
    <row r="253" spans="1:39" x14ac:dyDescent="0.3">
      <c r="A253" s="16"/>
      <c r="B253" s="20"/>
      <c r="C253" s="20"/>
      <c r="D253" s="20" t="s">
        <v>400</v>
      </c>
      <c r="E253" s="20"/>
      <c r="F253" s="20"/>
      <c r="G253" s="20"/>
      <c r="H253" s="20"/>
      <c r="I253" s="20"/>
      <c r="J253" s="16"/>
      <c r="K253" s="16"/>
      <c r="L253" s="20"/>
      <c r="M253" s="20" t="s">
        <v>401</v>
      </c>
      <c r="N253" s="20"/>
      <c r="O253" s="20"/>
      <c r="P253" s="20"/>
      <c r="Q253" s="20"/>
      <c r="R253" s="16"/>
      <c r="S253" s="154" t="s">
        <v>402</v>
      </c>
      <c r="T253" s="154"/>
      <c r="U253" s="154"/>
      <c r="V253" s="154"/>
      <c r="W253" s="154"/>
      <c r="X253" s="154"/>
      <c r="Y253" s="154"/>
      <c r="Z253" s="154"/>
      <c r="AA253" s="154"/>
      <c r="AB253" s="154"/>
      <c r="AC253" s="16"/>
      <c r="AD253" s="16"/>
      <c r="AE253" s="20"/>
      <c r="AF253" s="20" t="s">
        <v>400</v>
      </c>
      <c r="AG253" s="20"/>
      <c r="AH253" s="20"/>
      <c r="AI253" s="20"/>
      <c r="AJ253" s="16"/>
      <c r="AK253" s="16"/>
      <c r="AL253" s="16"/>
      <c r="AM253" s="16"/>
    </row>
    <row r="254" spans="1:39" x14ac:dyDescent="0.3">
      <c r="A254" s="16"/>
      <c r="B254" s="23" t="s">
        <v>14</v>
      </c>
      <c r="C254" s="22" t="s">
        <v>15</v>
      </c>
      <c r="D254" s="23" t="s">
        <v>78</v>
      </c>
      <c r="E254" s="22" t="s">
        <v>1</v>
      </c>
      <c r="F254" s="22" t="s">
        <v>7</v>
      </c>
      <c r="G254" s="22" t="s">
        <v>64</v>
      </c>
      <c r="H254" s="22" t="s">
        <v>65</v>
      </c>
      <c r="I254" s="22" t="s">
        <v>77</v>
      </c>
      <c r="J254" s="16"/>
      <c r="K254" s="16"/>
      <c r="L254" s="82" t="s">
        <v>233</v>
      </c>
      <c r="M254" s="82" t="s">
        <v>231</v>
      </c>
      <c r="N254" s="82"/>
      <c r="O254" s="82" t="s">
        <v>234</v>
      </c>
      <c r="P254" s="82"/>
      <c r="Q254" s="82" t="s">
        <v>232</v>
      </c>
      <c r="R254" s="16"/>
      <c r="S254" s="17"/>
      <c r="T254" s="16"/>
      <c r="U254" s="17" t="s">
        <v>0</v>
      </c>
      <c r="V254" s="17" t="s">
        <v>1</v>
      </c>
      <c r="W254" s="17" t="s">
        <v>2</v>
      </c>
      <c r="X254" s="17" t="s">
        <v>3</v>
      </c>
      <c r="Y254" s="17" t="s">
        <v>4</v>
      </c>
      <c r="Z254" s="17" t="s">
        <v>5</v>
      </c>
      <c r="AA254" s="17" t="s">
        <v>52</v>
      </c>
      <c r="AB254" s="21" t="s">
        <v>53</v>
      </c>
      <c r="AC254" s="16"/>
      <c r="AD254" s="16"/>
      <c r="AE254" s="95" t="s">
        <v>15</v>
      </c>
      <c r="AF254" s="96" t="s">
        <v>78</v>
      </c>
      <c r="AG254" s="95" t="s">
        <v>1</v>
      </c>
      <c r="AH254" s="95" t="s">
        <v>7</v>
      </c>
      <c r="AI254" s="95" t="s">
        <v>382</v>
      </c>
      <c r="AJ254" s="16"/>
      <c r="AK254" s="16"/>
      <c r="AL254" s="16"/>
      <c r="AM254" s="16"/>
    </row>
    <row r="255" spans="1:39" x14ac:dyDescent="0.3">
      <c r="A255" s="16"/>
      <c r="B255" s="26">
        <v>6</v>
      </c>
      <c r="C255" s="24">
        <v>10</v>
      </c>
      <c r="D255" s="52" t="s">
        <v>307</v>
      </c>
      <c r="E255" s="41"/>
      <c r="F255" s="41"/>
      <c r="G255" s="26"/>
      <c r="H255" s="26"/>
      <c r="I255" s="41" t="s">
        <v>273</v>
      </c>
      <c r="J255" s="16"/>
      <c r="K255" s="16"/>
      <c r="L255" s="19">
        <v>1</v>
      </c>
      <c r="M255" s="16" t="str">
        <f>+T255</f>
        <v>A</v>
      </c>
      <c r="N255" s="83"/>
      <c r="O255" s="84" t="s">
        <v>6</v>
      </c>
      <c r="P255" s="83"/>
      <c r="Q255" s="16" t="str">
        <f>+T256</f>
        <v>B</v>
      </c>
      <c r="R255" s="16"/>
      <c r="S255" s="85">
        <v>1</v>
      </c>
      <c r="T255" s="86" t="s">
        <v>7</v>
      </c>
      <c r="U255" s="85">
        <v>6</v>
      </c>
      <c r="V255" s="86">
        <f>IF(N256&gt;P256,1,0)+IF(P258&gt;N258,1,0)+IF(N259&gt;P259,1,0)+IF(P261&gt;N261,1,0)+IF(N262&gt;P262,1,0)+IF(N255&gt;P255,1,0)</f>
        <v>0</v>
      </c>
      <c r="W255" s="85">
        <f>IF(N256=P256,1,0)+IF(P258=N258,1,0)+IF(N259=P259,1,0)+IF(P261=N261,1,0)+IF(N262=P262,1,0)+IF(N255=P255,1,0)</f>
        <v>6</v>
      </c>
      <c r="X255" s="85">
        <f>IF(N256&lt;P256,1,0)+IF(P258&lt;N258,1,0)+IF(N259&lt;P259,1,0)+IF(P261&lt;N261,1,0)+IF(N262&lt;P262,1,0)+IF(N255&lt;P255,1,0)</f>
        <v>0</v>
      </c>
      <c r="Y255" s="85">
        <v>10</v>
      </c>
      <c r="Z255" s="85">
        <v>5</v>
      </c>
      <c r="AA255" s="85">
        <f>+Y255-Z255</f>
        <v>5</v>
      </c>
      <c r="AB255" s="89">
        <f>+V255*3+W255*1+X255*0</f>
        <v>6</v>
      </c>
      <c r="AC255" s="16"/>
      <c r="AD255" s="16"/>
      <c r="AE255" s="97">
        <v>1</v>
      </c>
      <c r="AF255" s="98" t="s">
        <v>325</v>
      </c>
      <c r="AG255" s="99">
        <v>4</v>
      </c>
      <c r="AH255" s="99"/>
      <c r="AI255" s="99">
        <v>5</v>
      </c>
      <c r="AJ255" s="16"/>
      <c r="AK255" s="16"/>
      <c r="AL255" s="16"/>
      <c r="AM255" s="16"/>
    </row>
    <row r="256" spans="1:39" x14ac:dyDescent="0.3">
      <c r="A256" s="16"/>
      <c r="B256" s="26">
        <v>7</v>
      </c>
      <c r="C256" s="24">
        <v>1</v>
      </c>
      <c r="D256" s="11" t="s">
        <v>325</v>
      </c>
      <c r="E256" s="41">
        <v>4</v>
      </c>
      <c r="F256" s="41"/>
      <c r="G256" s="26"/>
      <c r="H256" s="26"/>
      <c r="I256" s="41" t="s">
        <v>275</v>
      </c>
      <c r="J256" s="16"/>
      <c r="K256" s="16"/>
      <c r="L256" s="85">
        <v>2</v>
      </c>
      <c r="M256" s="86" t="str">
        <f>+T255</f>
        <v>A</v>
      </c>
      <c r="N256" s="87"/>
      <c r="O256" s="88" t="s">
        <v>6</v>
      </c>
      <c r="P256" s="87"/>
      <c r="Q256" s="86" t="str">
        <f>+T257</f>
        <v>C</v>
      </c>
      <c r="R256" s="16"/>
      <c r="S256" s="17">
        <v>2</v>
      </c>
      <c r="T256" s="16" t="s">
        <v>360</v>
      </c>
      <c r="U256" s="17">
        <v>5</v>
      </c>
      <c r="V256" s="16">
        <f>IF(N257&gt;P257,1,0)+IF(P258&lt;N258,1,0)+IF(N260&lt;P260,1,0)+IF(P261&lt;N261,1,0)+IF(N263&lt;P263,1,0)+IF(N255&lt;P255,1,0)</f>
        <v>0</v>
      </c>
      <c r="W256" s="17">
        <f>IF(N257=P257,1,0)+IF(P258=N258,1,0)+IF(N260=P260,1,0)+IF(P261=N261,1,0)+IF(N263=P263,1,0)+IF(N255=P255,1,0)</f>
        <v>6</v>
      </c>
      <c r="X256" s="17">
        <f>IF(N257&lt;P257,11,0)+IF(P258&gt;N258,1,0)+IF(N260&gt;P260,1,0)+IF(P261&gt;N261,1,0)+IF(N263&gt;P263,1,0)+IF(N255&gt;P255,1,0)</f>
        <v>0</v>
      </c>
      <c r="Y256" s="17">
        <v>8</v>
      </c>
      <c r="Z256" s="17">
        <v>8</v>
      </c>
      <c r="AA256" s="17">
        <f>+Y256-Z256</f>
        <v>0</v>
      </c>
      <c r="AB256" s="21">
        <f>+V256*3+W256*1+X256*0</f>
        <v>6</v>
      </c>
      <c r="AC256" s="16"/>
      <c r="AD256" s="16"/>
      <c r="AE256" s="97">
        <v>2</v>
      </c>
      <c r="AF256" s="100" t="s">
        <v>299</v>
      </c>
      <c r="AG256" s="99">
        <v>1</v>
      </c>
      <c r="AH256" s="99"/>
      <c r="AI256" s="99">
        <v>5</v>
      </c>
      <c r="AJ256" s="16"/>
      <c r="AK256" s="16"/>
      <c r="AL256" s="16"/>
      <c r="AM256" s="16"/>
    </row>
    <row r="257" spans="1:39" x14ac:dyDescent="0.3">
      <c r="A257" s="16"/>
      <c r="B257" s="26">
        <v>10</v>
      </c>
      <c r="C257" s="24">
        <v>8</v>
      </c>
      <c r="D257" s="52" t="s">
        <v>326</v>
      </c>
      <c r="E257" s="41">
        <v>1</v>
      </c>
      <c r="F257" s="41"/>
      <c r="G257" s="26"/>
      <c r="H257" s="26"/>
      <c r="I257" s="41" t="s">
        <v>273</v>
      </c>
      <c r="J257" s="16"/>
      <c r="K257" s="16"/>
      <c r="L257" s="19">
        <v>3</v>
      </c>
      <c r="M257" s="16" t="str">
        <f>+T256</f>
        <v>B</v>
      </c>
      <c r="N257" s="83"/>
      <c r="O257" s="84" t="s">
        <v>6</v>
      </c>
      <c r="P257" s="83"/>
      <c r="Q257" s="16" t="str">
        <f>+T257</f>
        <v>C</v>
      </c>
      <c r="R257" s="16"/>
      <c r="S257" s="85">
        <v>3</v>
      </c>
      <c r="T257" s="86" t="s">
        <v>361</v>
      </c>
      <c r="U257" s="85">
        <v>5</v>
      </c>
      <c r="V257" s="86">
        <f>IF(N257&lt;P257,1,0)+IF(P259&gt;N259,1,0)+IF(N260&gt;P260,1,0)+IF(P262&gt;N262,1,0)+IF(N263&gt;P263,1,0)+IF(N256&lt;P256,1,0)</f>
        <v>0</v>
      </c>
      <c r="W257" s="85">
        <f>IF(N257=P257,1,0)+IF(P259=N259,1,0)+IF(N260=P260,1,0)+IF(P262=N262,1,0)+IF(N263=P263,1,0)+IF(N256=P256,1,0)</f>
        <v>6</v>
      </c>
      <c r="X257" s="85">
        <f>IF(N257&gt;P257,1,0)+IF(P259&lt;N259,1,0)+IF(N260&lt;P260,1,0)+IF(P262&lt;N262,1,0)+IF(N263&lt;P263,1,0)+IF(N256&gt;P256,1,0)</f>
        <v>0</v>
      </c>
      <c r="Y257" s="85">
        <v>6</v>
      </c>
      <c r="Z257" s="85">
        <v>11</v>
      </c>
      <c r="AA257" s="85">
        <f>+Y257-Z257</f>
        <v>-5</v>
      </c>
      <c r="AB257" s="89">
        <f>+V257*3+W257*1+X257*0</f>
        <v>6</v>
      </c>
      <c r="AC257" s="16"/>
      <c r="AD257" s="16"/>
      <c r="AE257" s="97">
        <v>3</v>
      </c>
      <c r="AF257" s="100" t="s">
        <v>298</v>
      </c>
      <c r="AG257" s="99"/>
      <c r="AH257" s="99"/>
      <c r="AI257" s="99">
        <v>5</v>
      </c>
      <c r="AJ257" s="16"/>
      <c r="AK257" s="16"/>
      <c r="AL257" s="16"/>
      <c r="AM257" s="16"/>
    </row>
    <row r="258" spans="1:39" x14ac:dyDescent="0.3">
      <c r="A258" s="16"/>
      <c r="B258" s="26">
        <v>12</v>
      </c>
      <c r="C258" s="24">
        <v>11</v>
      </c>
      <c r="D258" s="36" t="s">
        <v>322</v>
      </c>
      <c r="E258" s="41">
        <v>1</v>
      </c>
      <c r="F258" s="41"/>
      <c r="G258" s="24"/>
      <c r="H258" s="24"/>
      <c r="I258" s="41" t="s">
        <v>273</v>
      </c>
      <c r="J258" s="16"/>
      <c r="K258" s="16"/>
      <c r="L258" s="85">
        <v>4</v>
      </c>
      <c r="M258" s="86" t="str">
        <f>+T256</f>
        <v>B</v>
      </c>
      <c r="N258" s="87"/>
      <c r="O258" s="88" t="s">
        <v>6</v>
      </c>
      <c r="P258" s="87"/>
      <c r="Q258" s="86" t="str">
        <f>+T255</f>
        <v>A</v>
      </c>
      <c r="R258" s="16"/>
      <c r="S258" s="16"/>
      <c r="T258" s="16"/>
      <c r="U258" s="16"/>
      <c r="V258" s="16"/>
      <c r="W258" s="16"/>
      <c r="X258" s="16"/>
      <c r="Y258" s="16"/>
      <c r="Z258" s="16"/>
      <c r="AA258" s="16"/>
      <c r="AB258" s="16"/>
      <c r="AC258" s="16"/>
      <c r="AD258" s="16"/>
      <c r="AE258" s="97">
        <v>4</v>
      </c>
      <c r="AF258" s="100" t="s">
        <v>319</v>
      </c>
      <c r="AG258" s="99">
        <v>2</v>
      </c>
      <c r="AH258" s="99"/>
      <c r="AI258" s="99">
        <v>5</v>
      </c>
      <c r="AJ258" s="16"/>
      <c r="AK258" s="16"/>
      <c r="AL258" s="16"/>
      <c r="AM258" s="16"/>
    </row>
    <row r="259" spans="1:39" x14ac:dyDescent="0.3">
      <c r="A259" s="16"/>
      <c r="B259" s="26">
        <v>14</v>
      </c>
      <c r="C259" s="24">
        <v>6</v>
      </c>
      <c r="D259" s="52" t="s">
        <v>310</v>
      </c>
      <c r="E259" s="41"/>
      <c r="F259" s="41"/>
      <c r="G259" s="26"/>
      <c r="H259" s="26"/>
      <c r="I259" s="41" t="s">
        <v>275</v>
      </c>
      <c r="J259" s="16"/>
      <c r="K259" s="16"/>
      <c r="L259" s="19">
        <v>5</v>
      </c>
      <c r="M259" s="16" t="str">
        <f>+T255</f>
        <v>A</v>
      </c>
      <c r="N259" s="83"/>
      <c r="O259" s="84" t="s">
        <v>6</v>
      </c>
      <c r="P259" s="83"/>
      <c r="Q259" s="16" t="str">
        <f>+T257</f>
        <v>C</v>
      </c>
      <c r="R259" s="16"/>
      <c r="S259" s="154" t="s">
        <v>402</v>
      </c>
      <c r="T259" s="154"/>
      <c r="U259" s="154"/>
      <c r="V259" s="154"/>
      <c r="W259" s="154"/>
      <c r="X259" s="154"/>
      <c r="Y259" s="154"/>
      <c r="Z259" s="154"/>
      <c r="AA259" s="154"/>
      <c r="AB259" s="154"/>
      <c r="AC259" s="16"/>
      <c r="AD259" s="16"/>
      <c r="AE259" s="97">
        <v>5</v>
      </c>
      <c r="AF259" s="100" t="s">
        <v>10</v>
      </c>
      <c r="AG259" s="99">
        <v>1</v>
      </c>
      <c r="AH259" s="99"/>
      <c r="AI259" s="99">
        <v>5</v>
      </c>
      <c r="AJ259" s="16"/>
      <c r="AK259" s="16"/>
      <c r="AL259" s="16"/>
      <c r="AM259" s="16"/>
    </row>
    <row r="260" spans="1:39" x14ac:dyDescent="0.3">
      <c r="A260" s="16"/>
      <c r="B260" s="26">
        <v>15</v>
      </c>
      <c r="C260" s="24">
        <v>4</v>
      </c>
      <c r="D260" s="52" t="s">
        <v>319</v>
      </c>
      <c r="E260" s="41">
        <v>2</v>
      </c>
      <c r="F260" s="41"/>
      <c r="G260" s="26"/>
      <c r="H260" s="26"/>
      <c r="I260" s="41" t="s">
        <v>275</v>
      </c>
      <c r="J260" s="16"/>
      <c r="K260" s="16"/>
      <c r="L260" s="85">
        <v>6</v>
      </c>
      <c r="M260" s="86" t="str">
        <f>+T257</f>
        <v>C</v>
      </c>
      <c r="N260" s="87"/>
      <c r="O260" s="88" t="s">
        <v>6</v>
      </c>
      <c r="P260" s="87"/>
      <c r="Q260" s="86" t="str">
        <f>+T256</f>
        <v>B</v>
      </c>
      <c r="R260" s="16"/>
      <c r="S260" s="17"/>
      <c r="T260" s="16"/>
      <c r="U260" s="17" t="s">
        <v>0</v>
      </c>
      <c r="V260" s="17" t="s">
        <v>1</v>
      </c>
      <c r="W260" s="17" t="s">
        <v>2</v>
      </c>
      <c r="X260" s="17" t="s">
        <v>3</v>
      </c>
      <c r="Y260" s="17" t="s">
        <v>4</v>
      </c>
      <c r="Z260" s="17" t="s">
        <v>5</v>
      </c>
      <c r="AA260" s="17" t="s">
        <v>52</v>
      </c>
      <c r="AB260" s="21" t="s">
        <v>53</v>
      </c>
      <c r="AC260" s="16"/>
      <c r="AD260" s="16"/>
      <c r="AE260" s="97">
        <v>6</v>
      </c>
      <c r="AF260" s="100" t="s">
        <v>310</v>
      </c>
      <c r="AG260" s="99"/>
      <c r="AH260" s="99"/>
      <c r="AI260" s="99">
        <v>5</v>
      </c>
      <c r="AJ260" s="16"/>
      <c r="AK260" s="16"/>
      <c r="AL260" s="16"/>
      <c r="AM260" s="16"/>
    </row>
    <row r="261" spans="1:39" x14ac:dyDescent="0.3">
      <c r="A261" s="16"/>
      <c r="B261" s="26">
        <v>21</v>
      </c>
      <c r="C261" s="24">
        <v>5</v>
      </c>
      <c r="D261" s="52" t="s">
        <v>10</v>
      </c>
      <c r="E261" s="41">
        <v>1</v>
      </c>
      <c r="F261" s="41"/>
      <c r="G261" s="26"/>
      <c r="H261" s="26"/>
      <c r="I261" s="41" t="s">
        <v>275</v>
      </c>
      <c r="J261" s="16"/>
      <c r="K261" s="16"/>
      <c r="L261" s="19">
        <v>7</v>
      </c>
      <c r="M261" s="16" t="str">
        <f>+T256</f>
        <v>B</v>
      </c>
      <c r="N261" s="83"/>
      <c r="O261" s="84" t="s">
        <v>6</v>
      </c>
      <c r="P261" s="83"/>
      <c r="Q261" s="16" t="str">
        <f>+T255</f>
        <v>A</v>
      </c>
      <c r="R261" s="16"/>
      <c r="S261" s="85">
        <v>1</v>
      </c>
      <c r="T261" s="86"/>
      <c r="U261" s="85">
        <v>5</v>
      </c>
      <c r="V261" s="86">
        <v>4</v>
      </c>
      <c r="W261" s="85">
        <v>2</v>
      </c>
      <c r="X261" s="85">
        <v>0</v>
      </c>
      <c r="Y261" s="85">
        <v>8</v>
      </c>
      <c r="Z261" s="85">
        <v>8</v>
      </c>
      <c r="AA261" s="85">
        <v>0</v>
      </c>
      <c r="AB261" s="89">
        <v>14</v>
      </c>
      <c r="AC261" s="16"/>
      <c r="AD261" s="16"/>
      <c r="AE261" s="97">
        <v>7</v>
      </c>
      <c r="AF261" s="100" t="s">
        <v>381</v>
      </c>
      <c r="AG261" s="99"/>
      <c r="AH261" s="99"/>
      <c r="AI261" s="99">
        <v>5</v>
      </c>
      <c r="AJ261" s="16"/>
      <c r="AK261" s="16"/>
      <c r="AL261" s="16"/>
      <c r="AM261" s="16"/>
    </row>
    <row r="262" spans="1:39" x14ac:dyDescent="0.3">
      <c r="A262" s="16"/>
      <c r="B262" s="26">
        <v>25</v>
      </c>
      <c r="C262" s="24">
        <v>3</v>
      </c>
      <c r="D262" s="52" t="s">
        <v>298</v>
      </c>
      <c r="E262" s="41"/>
      <c r="F262" s="41"/>
      <c r="G262" s="26"/>
      <c r="H262" s="26"/>
      <c r="I262" s="41" t="s">
        <v>275</v>
      </c>
      <c r="J262" s="16"/>
      <c r="K262" s="16"/>
      <c r="L262" s="85">
        <v>8</v>
      </c>
      <c r="M262" s="86" t="str">
        <f>+T255</f>
        <v>A</v>
      </c>
      <c r="N262" s="87"/>
      <c r="O262" s="88" t="s">
        <v>6</v>
      </c>
      <c r="P262" s="87"/>
      <c r="Q262" s="86" t="str">
        <f>+T257</f>
        <v>C</v>
      </c>
      <c r="R262" s="16"/>
      <c r="S262" s="17">
        <v>2</v>
      </c>
      <c r="T262" s="16"/>
      <c r="U262" s="17">
        <v>6</v>
      </c>
      <c r="V262" s="16">
        <v>2</v>
      </c>
      <c r="W262" s="17">
        <v>2</v>
      </c>
      <c r="X262" s="17">
        <v>2</v>
      </c>
      <c r="Y262" s="17">
        <v>10</v>
      </c>
      <c r="Z262" s="17">
        <v>5</v>
      </c>
      <c r="AA262" s="17">
        <v>5</v>
      </c>
      <c r="AB262" s="21">
        <v>8</v>
      </c>
      <c r="AC262" s="16"/>
      <c r="AD262" s="16"/>
      <c r="AE262" s="101">
        <v>1</v>
      </c>
      <c r="AF262" s="102" t="s">
        <v>326</v>
      </c>
      <c r="AG262" s="103">
        <v>1</v>
      </c>
      <c r="AH262" s="103"/>
      <c r="AI262" s="103">
        <v>5</v>
      </c>
      <c r="AJ262" s="16"/>
      <c r="AK262" s="16"/>
      <c r="AL262" s="16"/>
      <c r="AM262" s="16"/>
    </row>
    <row r="263" spans="1:39" x14ac:dyDescent="0.3">
      <c r="A263" s="16"/>
      <c r="B263" s="26">
        <v>31</v>
      </c>
      <c r="C263" s="24">
        <v>2</v>
      </c>
      <c r="D263" s="52" t="s">
        <v>299</v>
      </c>
      <c r="E263" s="41">
        <v>1</v>
      </c>
      <c r="F263" s="41"/>
      <c r="G263" s="26"/>
      <c r="H263" s="26"/>
      <c r="I263" s="41" t="s">
        <v>275</v>
      </c>
      <c r="J263" s="16"/>
      <c r="K263" s="16"/>
      <c r="L263" s="19">
        <v>9</v>
      </c>
      <c r="M263" s="16" t="str">
        <f>+T257</f>
        <v>C</v>
      </c>
      <c r="N263" s="83"/>
      <c r="O263" s="84" t="s">
        <v>6</v>
      </c>
      <c r="P263" s="83"/>
      <c r="Q263" s="16" t="str">
        <f>+T256</f>
        <v>B</v>
      </c>
      <c r="R263" s="16"/>
      <c r="S263" s="85">
        <v>3</v>
      </c>
      <c r="T263" s="86"/>
      <c r="U263" s="85">
        <v>5</v>
      </c>
      <c r="V263" s="86">
        <v>0</v>
      </c>
      <c r="W263" s="85">
        <v>2</v>
      </c>
      <c r="X263" s="85">
        <v>4</v>
      </c>
      <c r="Y263" s="85">
        <v>6</v>
      </c>
      <c r="Z263" s="85">
        <v>11</v>
      </c>
      <c r="AA263" s="85">
        <v>-5</v>
      </c>
      <c r="AB263" s="89">
        <v>2</v>
      </c>
      <c r="AC263" s="16"/>
      <c r="AD263" s="16"/>
      <c r="AE263" s="101">
        <v>2</v>
      </c>
      <c r="AF263" s="102" t="s">
        <v>312</v>
      </c>
      <c r="AG263" s="103"/>
      <c r="AH263" s="103"/>
      <c r="AI263" s="103">
        <v>5</v>
      </c>
      <c r="AJ263" s="16"/>
      <c r="AK263" s="16"/>
      <c r="AL263" s="16"/>
      <c r="AM263" s="16"/>
    </row>
    <row r="264" spans="1:39" x14ac:dyDescent="0.3">
      <c r="A264" s="16"/>
      <c r="B264" s="26">
        <v>34</v>
      </c>
      <c r="C264" s="24">
        <v>9</v>
      </c>
      <c r="D264" s="52" t="s">
        <v>312</v>
      </c>
      <c r="E264" s="41"/>
      <c r="F264" s="41"/>
      <c r="G264" s="26"/>
      <c r="H264" s="26"/>
      <c r="I264" s="41" t="s">
        <v>273</v>
      </c>
      <c r="J264" s="16"/>
      <c r="K264" s="16"/>
      <c r="L264" s="16"/>
      <c r="M264" s="16"/>
      <c r="N264" s="16"/>
      <c r="O264" s="16"/>
      <c r="P264" s="16"/>
      <c r="Q264" s="16"/>
      <c r="R264" s="16"/>
      <c r="S264" s="16"/>
      <c r="T264" s="16"/>
      <c r="U264" s="16"/>
      <c r="V264" s="16"/>
      <c r="W264" s="16"/>
      <c r="X264" s="16"/>
      <c r="Y264" s="16"/>
      <c r="Z264" s="16"/>
      <c r="AA264" s="16"/>
      <c r="AB264" s="16"/>
      <c r="AC264" s="16"/>
      <c r="AD264" s="16"/>
      <c r="AE264" s="101">
        <v>3</v>
      </c>
      <c r="AF264" s="102" t="s">
        <v>307</v>
      </c>
      <c r="AG264" s="103"/>
      <c r="AH264" s="103"/>
      <c r="AI264" s="103">
        <v>5</v>
      </c>
      <c r="AJ264" s="16"/>
      <c r="AK264" s="16"/>
      <c r="AL264" s="16"/>
      <c r="AM264" s="16"/>
    </row>
    <row r="265" spans="1:39" x14ac:dyDescent="0.3">
      <c r="A265" s="16"/>
      <c r="B265" s="26">
        <v>55</v>
      </c>
      <c r="C265" s="24">
        <v>7</v>
      </c>
      <c r="D265" s="52" t="s">
        <v>381</v>
      </c>
      <c r="E265" s="41"/>
      <c r="F265" s="41"/>
      <c r="G265" s="26"/>
      <c r="H265" s="26"/>
      <c r="I265" s="41" t="s">
        <v>275</v>
      </c>
      <c r="J265" s="16"/>
      <c r="K265" s="16"/>
      <c r="L265" s="16"/>
      <c r="M265" s="16"/>
      <c r="N265" s="16"/>
      <c r="O265" s="16"/>
      <c r="P265" s="16"/>
      <c r="Q265" s="16"/>
      <c r="R265" s="16"/>
      <c r="S265" s="16"/>
      <c r="T265" s="16"/>
      <c r="U265" s="16"/>
      <c r="V265" s="16"/>
      <c r="W265" s="16"/>
      <c r="X265" s="16"/>
      <c r="Y265" s="16"/>
      <c r="Z265" s="16"/>
      <c r="AA265" s="16"/>
      <c r="AB265" s="16"/>
      <c r="AC265" s="16"/>
      <c r="AD265" s="16"/>
      <c r="AE265" s="101">
        <v>4</v>
      </c>
      <c r="AF265" s="102" t="s">
        <v>322</v>
      </c>
      <c r="AG265" s="103">
        <v>1</v>
      </c>
      <c r="AH265" s="103"/>
      <c r="AI265" s="103">
        <v>5</v>
      </c>
      <c r="AJ265" s="16"/>
      <c r="AK265" s="16"/>
      <c r="AL265" s="16"/>
      <c r="AM265" s="16"/>
    </row>
    <row r="266" spans="1:39" x14ac:dyDescent="0.3">
      <c r="A266" s="16"/>
      <c r="B266" s="26">
        <v>61</v>
      </c>
      <c r="C266" s="24">
        <v>14</v>
      </c>
      <c r="D266" s="27" t="s">
        <v>379</v>
      </c>
      <c r="E266" s="41"/>
      <c r="F266" s="41"/>
      <c r="G266" s="26"/>
      <c r="H266" s="26"/>
      <c r="I266" s="41" t="s">
        <v>273</v>
      </c>
      <c r="J266" s="16"/>
      <c r="K266" s="16"/>
      <c r="L266" s="16"/>
      <c r="M266" s="16"/>
      <c r="N266" s="16"/>
      <c r="O266" s="16"/>
      <c r="P266" s="16"/>
      <c r="Q266" s="16"/>
      <c r="R266" s="16"/>
      <c r="S266" s="16"/>
      <c r="T266" s="16"/>
      <c r="U266" s="16"/>
      <c r="V266" s="16"/>
      <c r="W266" s="16"/>
      <c r="X266" s="16"/>
      <c r="Y266" s="16"/>
      <c r="Z266" s="16"/>
      <c r="AA266" s="16"/>
      <c r="AB266" s="16"/>
      <c r="AC266" s="16"/>
      <c r="AD266" s="16"/>
      <c r="AE266" s="101">
        <v>5</v>
      </c>
      <c r="AF266" s="102" t="s">
        <v>436</v>
      </c>
      <c r="AG266" s="103">
        <v>1</v>
      </c>
      <c r="AH266" s="103"/>
      <c r="AI266" s="103">
        <v>5</v>
      </c>
      <c r="AJ266" s="16"/>
      <c r="AK266" s="16"/>
      <c r="AL266" s="16"/>
      <c r="AM266" s="16"/>
    </row>
    <row r="267" spans="1:39" x14ac:dyDescent="0.3">
      <c r="A267" s="16"/>
      <c r="B267" s="26">
        <v>68</v>
      </c>
      <c r="C267" s="24">
        <v>12</v>
      </c>
      <c r="D267" s="36" t="s">
        <v>436</v>
      </c>
      <c r="E267" s="41">
        <v>1</v>
      </c>
      <c r="F267" s="41"/>
      <c r="G267" s="26"/>
      <c r="H267" s="26"/>
      <c r="I267" s="41" t="s">
        <v>273</v>
      </c>
      <c r="J267" s="16"/>
      <c r="K267" s="16"/>
      <c r="L267" s="16"/>
      <c r="M267" s="16"/>
      <c r="N267" s="16"/>
      <c r="O267" s="16"/>
      <c r="P267" s="16"/>
      <c r="Q267" s="16"/>
      <c r="R267" s="16"/>
      <c r="S267" s="16"/>
      <c r="T267" s="16"/>
      <c r="U267" s="16"/>
      <c r="V267" s="16"/>
      <c r="W267" s="16"/>
      <c r="X267" s="16"/>
      <c r="Y267" s="16"/>
      <c r="Z267" s="16"/>
      <c r="AA267" s="16"/>
      <c r="AB267" s="16"/>
      <c r="AC267" s="16"/>
      <c r="AD267" s="16"/>
      <c r="AE267" s="101">
        <v>6</v>
      </c>
      <c r="AF267" s="102" t="s">
        <v>392</v>
      </c>
      <c r="AG267" s="103"/>
      <c r="AH267" s="103"/>
      <c r="AI267" s="103">
        <v>5</v>
      </c>
      <c r="AJ267" s="16"/>
      <c r="AK267" s="16"/>
      <c r="AL267" s="16"/>
      <c r="AM267" s="16"/>
    </row>
    <row r="268" spans="1:39" x14ac:dyDescent="0.3">
      <c r="A268" s="16"/>
      <c r="B268" s="26">
        <v>70</v>
      </c>
      <c r="C268" s="24">
        <v>13</v>
      </c>
      <c r="D268" s="27" t="s">
        <v>392</v>
      </c>
      <c r="E268" s="41"/>
      <c r="F268" s="41"/>
      <c r="G268" s="26"/>
      <c r="H268" s="26"/>
      <c r="I268" s="41" t="s">
        <v>273</v>
      </c>
      <c r="J268" s="16"/>
      <c r="K268" s="16"/>
      <c r="L268" s="16"/>
      <c r="M268" s="16"/>
      <c r="N268" s="16"/>
      <c r="O268" s="16"/>
      <c r="P268" s="16"/>
      <c r="Q268" s="16"/>
      <c r="R268" s="16"/>
      <c r="S268" s="16"/>
      <c r="T268" s="16"/>
      <c r="U268" s="16"/>
      <c r="V268" s="16"/>
      <c r="W268" s="16"/>
      <c r="X268" s="16"/>
      <c r="Y268" s="16"/>
      <c r="Z268" s="16"/>
      <c r="AA268" s="16"/>
      <c r="AB268" s="16"/>
      <c r="AC268" s="16"/>
      <c r="AD268" s="16"/>
      <c r="AE268" s="101">
        <v>7</v>
      </c>
      <c r="AF268" s="102" t="s">
        <v>379</v>
      </c>
      <c r="AG268" s="103"/>
      <c r="AH268" s="103"/>
      <c r="AI268" s="103">
        <v>5</v>
      </c>
      <c r="AJ268" s="16"/>
      <c r="AK268" s="16"/>
      <c r="AL268" s="16"/>
      <c r="AM268" s="16"/>
    </row>
    <row r="269" spans="1:39" x14ac:dyDescent="0.3">
      <c r="A269" s="16"/>
      <c r="B269" s="26"/>
      <c r="C269" s="24"/>
      <c r="D269" s="27"/>
      <c r="E269" s="41"/>
      <c r="F269" s="41"/>
      <c r="G269" s="24"/>
      <c r="H269" s="24"/>
      <c r="I269" s="41"/>
      <c r="J269" s="16"/>
      <c r="K269" s="16"/>
      <c r="L269" s="16"/>
      <c r="M269" s="16"/>
      <c r="N269" s="16"/>
      <c r="O269" s="16"/>
      <c r="P269" s="16"/>
      <c r="Q269" s="16"/>
      <c r="R269" s="16"/>
      <c r="S269" s="16"/>
      <c r="T269" s="16"/>
      <c r="U269" s="16"/>
      <c r="V269" s="16"/>
      <c r="W269" s="16"/>
      <c r="X269" s="16"/>
      <c r="Y269" s="16"/>
      <c r="Z269" s="16"/>
      <c r="AA269" s="16"/>
      <c r="AB269" s="16"/>
      <c r="AC269" s="16"/>
      <c r="AD269" s="16"/>
      <c r="AE269" s="97">
        <v>1</v>
      </c>
      <c r="AF269" s="100"/>
      <c r="AG269" s="99"/>
      <c r="AH269" s="99"/>
      <c r="AI269" s="99"/>
      <c r="AJ269" s="16"/>
      <c r="AK269" s="16"/>
      <c r="AL269" s="16"/>
      <c r="AM269" s="16"/>
    </row>
    <row r="270" spans="1:39" x14ac:dyDescent="0.3">
      <c r="A270" s="16"/>
      <c r="B270" s="26"/>
      <c r="C270" s="24"/>
      <c r="D270" s="36"/>
      <c r="E270" s="41"/>
      <c r="F270" s="41"/>
      <c r="G270" s="26"/>
      <c r="H270" s="26"/>
      <c r="I270" s="41"/>
      <c r="J270" s="16"/>
      <c r="K270" s="16"/>
      <c r="L270" s="16"/>
      <c r="M270" s="16"/>
      <c r="N270" s="16"/>
      <c r="O270" s="16"/>
      <c r="P270" s="16"/>
      <c r="Q270" s="16"/>
      <c r="R270" s="16"/>
      <c r="S270" s="16"/>
      <c r="T270" s="16"/>
      <c r="U270" s="16"/>
      <c r="V270" s="16"/>
      <c r="W270" s="16"/>
      <c r="X270" s="16"/>
      <c r="Y270" s="16"/>
      <c r="Z270" s="16"/>
      <c r="AA270" s="16"/>
      <c r="AB270" s="16"/>
      <c r="AC270" s="16"/>
      <c r="AD270" s="16"/>
      <c r="AE270" s="97">
        <v>2</v>
      </c>
      <c r="AF270" s="100"/>
      <c r="AG270" s="99"/>
      <c r="AH270" s="99"/>
      <c r="AI270" s="99"/>
      <c r="AJ270" s="16"/>
      <c r="AK270" s="16"/>
      <c r="AL270" s="16"/>
      <c r="AM270" s="16"/>
    </row>
    <row r="271" spans="1:39" x14ac:dyDescent="0.3">
      <c r="A271" s="16"/>
      <c r="B271" s="26"/>
      <c r="C271" s="24"/>
      <c r="D271" s="52"/>
      <c r="E271" s="41"/>
      <c r="F271" s="41"/>
      <c r="G271" s="26"/>
      <c r="H271" s="26"/>
      <c r="I271" s="41"/>
      <c r="J271" s="16"/>
      <c r="K271" s="16"/>
      <c r="L271" s="16"/>
      <c r="M271" s="16"/>
      <c r="N271" s="16"/>
      <c r="O271" s="16"/>
      <c r="P271" s="16"/>
      <c r="Q271" s="16"/>
      <c r="R271" s="16"/>
      <c r="S271" s="16"/>
      <c r="T271" s="16"/>
      <c r="U271" s="16"/>
      <c r="V271" s="16"/>
      <c r="W271" s="16"/>
      <c r="X271" s="16"/>
      <c r="Y271" s="16"/>
      <c r="Z271" s="16"/>
      <c r="AA271" s="16"/>
      <c r="AB271" s="16"/>
      <c r="AC271" s="16"/>
      <c r="AD271" s="16"/>
      <c r="AE271" s="97">
        <v>3</v>
      </c>
      <c r="AF271" s="100"/>
      <c r="AG271" s="99"/>
      <c r="AH271" s="99"/>
      <c r="AI271" s="99"/>
      <c r="AJ271" s="16"/>
      <c r="AK271" s="16"/>
      <c r="AL271" s="16"/>
      <c r="AM271" s="16"/>
    </row>
    <row r="272" spans="1:39" x14ac:dyDescent="0.3">
      <c r="A272" s="16"/>
      <c r="B272" s="26"/>
      <c r="C272" s="24"/>
      <c r="D272" s="52"/>
      <c r="E272" s="41"/>
      <c r="F272" s="41"/>
      <c r="G272" s="26"/>
      <c r="H272" s="26"/>
      <c r="I272" s="41"/>
      <c r="J272" s="16"/>
      <c r="K272" s="16"/>
      <c r="L272" s="16"/>
      <c r="M272" s="16"/>
      <c r="N272" s="16"/>
      <c r="O272" s="16"/>
      <c r="P272" s="16"/>
      <c r="Q272" s="16"/>
      <c r="R272" s="16"/>
      <c r="S272" s="16"/>
      <c r="T272" s="16"/>
      <c r="U272" s="16"/>
      <c r="V272" s="16"/>
      <c r="W272" s="16"/>
      <c r="X272" s="16"/>
      <c r="Y272" s="16"/>
      <c r="Z272" s="16"/>
      <c r="AA272" s="16"/>
      <c r="AB272" s="16"/>
      <c r="AC272" s="16"/>
      <c r="AD272" s="16"/>
      <c r="AE272" s="97">
        <v>4</v>
      </c>
      <c r="AF272" s="100"/>
      <c r="AG272" s="99"/>
      <c r="AH272" s="99"/>
      <c r="AI272" s="99"/>
      <c r="AJ272" s="16"/>
      <c r="AK272" s="16"/>
      <c r="AL272" s="16"/>
      <c r="AM272" s="16"/>
    </row>
    <row r="273" spans="1:39" x14ac:dyDescent="0.3">
      <c r="A273" s="16"/>
      <c r="B273" s="26"/>
      <c r="C273" s="24"/>
      <c r="D273" s="52"/>
      <c r="E273" s="41"/>
      <c r="F273" s="41"/>
      <c r="G273" s="26"/>
      <c r="H273" s="26"/>
      <c r="I273" s="41"/>
      <c r="J273" s="16"/>
      <c r="K273" s="16"/>
      <c r="L273" s="16"/>
      <c r="M273" s="16"/>
      <c r="N273" s="16"/>
      <c r="O273" s="16"/>
      <c r="P273" s="16"/>
      <c r="Q273" s="16"/>
      <c r="R273" s="16"/>
      <c r="S273" s="16"/>
      <c r="T273" s="16"/>
      <c r="U273" s="16"/>
      <c r="V273" s="16"/>
      <c r="W273" s="16"/>
      <c r="X273" s="16"/>
      <c r="Y273" s="16"/>
      <c r="Z273" s="16"/>
      <c r="AA273" s="16"/>
      <c r="AB273" s="16"/>
      <c r="AC273" s="16"/>
      <c r="AD273" s="16"/>
      <c r="AE273" s="97">
        <v>5</v>
      </c>
      <c r="AF273" s="100"/>
      <c r="AG273" s="99"/>
      <c r="AH273" s="99"/>
      <c r="AI273" s="99"/>
      <c r="AJ273" s="16"/>
      <c r="AK273" s="16"/>
      <c r="AL273" s="16"/>
      <c r="AM273" s="16"/>
    </row>
    <row r="274" spans="1:39" x14ac:dyDescent="0.3">
      <c r="A274" s="16"/>
      <c r="B274" s="26"/>
      <c r="C274" s="24"/>
      <c r="D274" s="52"/>
      <c r="E274" s="41"/>
      <c r="F274" s="41"/>
      <c r="G274" s="24"/>
      <c r="H274" s="24"/>
      <c r="I274" s="41"/>
      <c r="J274" s="16"/>
      <c r="K274" s="16"/>
      <c r="L274" s="16"/>
      <c r="M274" s="16"/>
      <c r="N274" s="16"/>
      <c r="O274" s="16"/>
      <c r="P274" s="16"/>
      <c r="Q274" s="16"/>
      <c r="R274" s="16"/>
      <c r="S274" s="16"/>
      <c r="T274" s="16"/>
      <c r="U274" s="16"/>
      <c r="V274" s="16"/>
      <c r="W274" s="16"/>
      <c r="X274" s="16"/>
      <c r="Y274" s="16"/>
      <c r="Z274" s="16"/>
      <c r="AA274" s="16"/>
      <c r="AB274" s="16"/>
      <c r="AC274" s="16"/>
      <c r="AD274" s="16"/>
      <c r="AE274" s="97">
        <v>6</v>
      </c>
      <c r="AF274" s="100"/>
      <c r="AG274" s="99"/>
      <c r="AH274" s="99"/>
      <c r="AI274" s="99"/>
      <c r="AJ274" s="16"/>
      <c r="AK274" s="16"/>
      <c r="AL274" s="16"/>
      <c r="AM274" s="16"/>
    </row>
    <row r="275" spans="1:39" x14ac:dyDescent="0.3">
      <c r="A275" s="16"/>
      <c r="B275" s="26"/>
      <c r="C275" s="24"/>
      <c r="D275" s="36"/>
      <c r="E275" s="41"/>
      <c r="F275" s="41"/>
      <c r="G275" s="26"/>
      <c r="H275" s="26"/>
      <c r="I275" s="41"/>
      <c r="J275" s="16"/>
      <c r="K275" s="16"/>
      <c r="L275" s="16"/>
      <c r="M275" s="16"/>
      <c r="N275" s="16"/>
      <c r="O275" s="16"/>
      <c r="P275" s="16"/>
      <c r="Q275" s="16"/>
      <c r="R275" s="16"/>
      <c r="S275" s="16"/>
      <c r="T275" s="16"/>
      <c r="U275" s="16"/>
      <c r="V275" s="16"/>
      <c r="W275" s="16"/>
      <c r="X275" s="16"/>
      <c r="Y275" s="16"/>
      <c r="Z275" s="16"/>
      <c r="AA275" s="16"/>
      <c r="AB275" s="16"/>
      <c r="AC275" s="16"/>
      <c r="AD275" s="16"/>
      <c r="AE275" s="97">
        <v>7</v>
      </c>
      <c r="AF275" s="100"/>
      <c r="AG275" s="99"/>
      <c r="AH275" s="99"/>
      <c r="AI275" s="99"/>
      <c r="AJ275" s="16"/>
      <c r="AK275" s="16"/>
      <c r="AL275" s="16"/>
      <c r="AM275" s="16"/>
    </row>
    <row r="276" spans="1:39" x14ac:dyDescent="0.3">
      <c r="A276" s="16"/>
      <c r="B276" s="16"/>
      <c r="C276" s="17"/>
      <c r="D276" s="16"/>
      <c r="E276" s="16"/>
      <c r="F276" s="16"/>
      <c r="G276" s="16"/>
      <c r="H276" s="16"/>
      <c r="I276" s="16"/>
      <c r="J276" s="16"/>
      <c r="K276" s="16"/>
      <c r="L276" s="16"/>
      <c r="M276" s="16"/>
      <c r="N276" s="16"/>
      <c r="O276" s="16"/>
      <c r="P276" s="16"/>
      <c r="Q276" s="16"/>
      <c r="R276" s="16"/>
      <c r="S276" s="16"/>
      <c r="T276" s="16"/>
      <c r="U276" s="16"/>
      <c r="V276" s="16"/>
      <c r="W276" s="16"/>
      <c r="X276" s="16"/>
      <c r="Y276" s="16"/>
      <c r="Z276" s="16"/>
      <c r="AA276" s="16"/>
      <c r="AB276" s="16"/>
      <c r="AC276" s="16"/>
      <c r="AD276" s="16"/>
      <c r="AE276" s="17"/>
      <c r="AF276" s="16"/>
      <c r="AG276" s="16"/>
      <c r="AH276" s="16"/>
      <c r="AI276" s="16"/>
      <c r="AJ276" s="16"/>
      <c r="AK276" s="16"/>
      <c r="AL276" s="16"/>
      <c r="AM276" s="16"/>
    </row>
    <row r="277" spans="1:39" x14ac:dyDescent="0.3">
      <c r="A277" s="16"/>
      <c r="B277" s="20"/>
      <c r="C277" s="20"/>
      <c r="D277" s="20" t="s">
        <v>428</v>
      </c>
      <c r="E277" s="20"/>
      <c r="F277" s="20"/>
      <c r="G277" s="20"/>
      <c r="H277" s="20"/>
      <c r="I277" s="20"/>
      <c r="J277" s="16"/>
      <c r="K277" s="16"/>
      <c r="L277" s="20"/>
      <c r="M277" s="20" t="s">
        <v>429</v>
      </c>
      <c r="N277" s="20"/>
      <c r="O277" s="20"/>
      <c r="P277" s="20"/>
      <c r="Q277" s="20"/>
      <c r="R277" s="16"/>
      <c r="S277" s="154" t="s">
        <v>430</v>
      </c>
      <c r="T277" s="154"/>
      <c r="U277" s="154"/>
      <c r="V277" s="154"/>
      <c r="W277" s="154"/>
      <c r="X277" s="154"/>
      <c r="Y277" s="154"/>
      <c r="Z277" s="154"/>
      <c r="AA277" s="154"/>
      <c r="AB277" s="154"/>
      <c r="AC277" s="16"/>
      <c r="AD277" s="16"/>
      <c r="AE277" s="20"/>
      <c r="AF277" s="20" t="s">
        <v>428</v>
      </c>
      <c r="AG277" s="20"/>
      <c r="AH277" s="20"/>
      <c r="AI277" s="20"/>
      <c r="AJ277" s="16"/>
      <c r="AK277" s="16"/>
      <c r="AL277" s="16"/>
      <c r="AM277" s="16"/>
    </row>
    <row r="278" spans="1:39" x14ac:dyDescent="0.3">
      <c r="A278" s="16"/>
      <c r="B278" s="23" t="s">
        <v>14</v>
      </c>
      <c r="C278" s="22" t="s">
        <v>15</v>
      </c>
      <c r="D278" s="23" t="s">
        <v>78</v>
      </c>
      <c r="E278" s="22" t="s">
        <v>1</v>
      </c>
      <c r="F278" s="22" t="s">
        <v>7</v>
      </c>
      <c r="G278" s="22" t="s">
        <v>64</v>
      </c>
      <c r="H278" s="22" t="s">
        <v>65</v>
      </c>
      <c r="I278" s="22" t="s">
        <v>77</v>
      </c>
      <c r="J278" s="16"/>
      <c r="K278" s="16"/>
      <c r="L278" s="82" t="s">
        <v>233</v>
      </c>
      <c r="M278" s="82" t="s">
        <v>231</v>
      </c>
      <c r="N278" s="82"/>
      <c r="O278" s="82" t="s">
        <v>234</v>
      </c>
      <c r="P278" s="82"/>
      <c r="Q278" s="82" t="s">
        <v>232</v>
      </c>
      <c r="R278" s="16"/>
      <c r="S278" s="17"/>
      <c r="T278" s="16"/>
      <c r="U278" s="17" t="s">
        <v>0</v>
      </c>
      <c r="V278" s="17" t="s">
        <v>1</v>
      </c>
      <c r="W278" s="17" t="s">
        <v>2</v>
      </c>
      <c r="X278" s="17" t="s">
        <v>3</v>
      </c>
      <c r="Y278" s="17" t="s">
        <v>4</v>
      </c>
      <c r="Z278" s="17" t="s">
        <v>5</v>
      </c>
      <c r="AA278" s="17" t="s">
        <v>52</v>
      </c>
      <c r="AB278" s="21" t="s">
        <v>53</v>
      </c>
      <c r="AC278" s="16"/>
      <c r="AD278" s="16"/>
      <c r="AE278" s="95" t="s">
        <v>15</v>
      </c>
      <c r="AF278" s="96" t="s">
        <v>78</v>
      </c>
      <c r="AG278" s="95" t="s">
        <v>1</v>
      </c>
      <c r="AH278" s="95" t="s">
        <v>7</v>
      </c>
      <c r="AI278" s="95" t="s">
        <v>382</v>
      </c>
      <c r="AJ278" s="16"/>
      <c r="AK278" s="16"/>
      <c r="AL278" s="16"/>
      <c r="AM278" s="16"/>
    </row>
    <row r="279" spans="1:39" x14ac:dyDescent="0.3">
      <c r="A279" s="16"/>
      <c r="B279" s="26">
        <v>7</v>
      </c>
      <c r="C279" s="24">
        <v>5</v>
      </c>
      <c r="D279" s="52" t="s">
        <v>325</v>
      </c>
      <c r="E279" s="41">
        <v>1</v>
      </c>
      <c r="F279" s="41">
        <v>1</v>
      </c>
      <c r="G279" s="26"/>
      <c r="H279" s="26"/>
      <c r="I279" s="41" t="s">
        <v>326</v>
      </c>
      <c r="J279" s="16"/>
      <c r="K279" s="16"/>
      <c r="L279" s="19">
        <v>1</v>
      </c>
      <c r="M279" s="16" t="str">
        <f>+T279</f>
        <v>Marcelo</v>
      </c>
      <c r="N279" s="83">
        <v>1</v>
      </c>
      <c r="O279" s="84" t="s">
        <v>6</v>
      </c>
      <c r="P279" s="83">
        <v>1</v>
      </c>
      <c r="Q279" s="16" t="str">
        <f>+T280</f>
        <v>Carlos</v>
      </c>
      <c r="R279" s="16"/>
      <c r="S279" s="85">
        <v>1</v>
      </c>
      <c r="T279" s="86" t="s">
        <v>326</v>
      </c>
      <c r="U279" s="85">
        <v>6</v>
      </c>
      <c r="V279" s="86">
        <f>IF(N280&gt;P280,1,0)+IF(P282&gt;N282,1,0)+IF(N283&gt;P283,1,0)+IF(P285&gt;N285,1,0)+IF(N286&gt;P286,1,0)+IF(N279&gt;P279,1,0)</f>
        <v>1</v>
      </c>
      <c r="W279" s="85">
        <f>IF(N280=P280,1,0)+IF(P282=N282,1,0)+IF(N283=P283,1,0)+IF(P285=N285,1,0)+IF(N286=P286,1,0)+IF(N279=P279,1,0)</f>
        <v>2</v>
      </c>
      <c r="X279" s="85">
        <f>IF(N280&lt;P280,1,0)+IF(P282&lt;N282,1,0)+IF(N283&lt;P283,1,0)+IF(P285&lt;N285,1,0)+IF(N286&lt;P286,1,0)+IF(N279&lt;P279,1,0)</f>
        <v>3</v>
      </c>
      <c r="Y279" s="85">
        <v>10</v>
      </c>
      <c r="Z279" s="85">
        <v>5</v>
      </c>
      <c r="AA279" s="85">
        <f>+Y279-Z279</f>
        <v>5</v>
      </c>
      <c r="AB279" s="89">
        <f>+V279*3+W279*1+X279*0</f>
        <v>5</v>
      </c>
      <c r="AC279" s="16"/>
      <c r="AD279" s="16"/>
      <c r="AE279" s="97">
        <v>1</v>
      </c>
      <c r="AF279" s="100" t="s">
        <v>326</v>
      </c>
      <c r="AG279" s="99">
        <v>5</v>
      </c>
      <c r="AH279" s="99">
        <v>1</v>
      </c>
      <c r="AI279" s="99">
        <v>6.2</v>
      </c>
      <c r="AJ279" s="16"/>
      <c r="AK279" s="16"/>
      <c r="AL279" s="16"/>
      <c r="AM279" s="16"/>
    </row>
    <row r="280" spans="1:39" x14ac:dyDescent="0.3">
      <c r="A280" s="16"/>
      <c r="B280" s="26">
        <v>8</v>
      </c>
      <c r="C280" s="24">
        <v>17</v>
      </c>
      <c r="D280" s="52" t="s">
        <v>34</v>
      </c>
      <c r="E280" s="41">
        <v>4</v>
      </c>
      <c r="F280" s="41">
        <v>6</v>
      </c>
      <c r="G280" s="26"/>
      <c r="H280" s="26"/>
      <c r="I280" s="41" t="s">
        <v>440</v>
      </c>
      <c r="J280" s="16"/>
      <c r="K280" s="16"/>
      <c r="L280" s="85">
        <v>2</v>
      </c>
      <c r="M280" s="86" t="str">
        <f>+T279</f>
        <v>Marcelo</v>
      </c>
      <c r="N280" s="87">
        <v>0</v>
      </c>
      <c r="O280" s="88" t="s">
        <v>6</v>
      </c>
      <c r="P280" s="87">
        <v>3</v>
      </c>
      <c r="Q280" s="86" t="str">
        <f>+T281</f>
        <v>Bryan</v>
      </c>
      <c r="R280" s="16"/>
      <c r="S280" s="17">
        <v>2</v>
      </c>
      <c r="T280" s="16" t="s">
        <v>389</v>
      </c>
      <c r="U280" s="17">
        <v>5</v>
      </c>
      <c r="V280" s="16">
        <f>IF(N281&gt;P281,1,0)+IF(P282&lt;N282,1,0)+IF(N284&lt;P284,1,0)+IF(P285&lt;N285,1,0)+IF(N287&lt;P287,1,0)+IF(N279&lt;P279,1,0)</f>
        <v>1</v>
      </c>
      <c r="W280" s="17">
        <f>IF(N281=P281,1,0)+IF(P282=N282,1,0)+IF(N284=P284,1,0)+IF(P285=N285,1,0)+IF(N287=P287,1,0)+IF(N279=P279,1,0)</f>
        <v>3</v>
      </c>
      <c r="X280" s="17">
        <f>IF(N281&lt;P281,11,0)+IF(P282&gt;N282,1,0)+IF(N284&gt;P284,1,0)+IF(P285&gt;N285,1,0)+IF(N287&gt;P287,1,0)+IF(N279&gt;P279,1,0)</f>
        <v>12</v>
      </c>
      <c r="Y280" s="17">
        <v>8</v>
      </c>
      <c r="Z280" s="17">
        <v>8</v>
      </c>
      <c r="AA280" s="17">
        <f>+Y280-Z280</f>
        <v>0</v>
      </c>
      <c r="AB280" s="21">
        <f>+V280*3+W280*1+X280*0</f>
        <v>6</v>
      </c>
      <c r="AC280" s="16"/>
      <c r="AD280" s="16"/>
      <c r="AE280" s="97">
        <v>2</v>
      </c>
      <c r="AF280" s="100" t="s">
        <v>309</v>
      </c>
      <c r="AG280" s="99"/>
      <c r="AH280" s="99"/>
      <c r="AI280" s="99">
        <v>5.7</v>
      </c>
      <c r="AJ280" s="16"/>
      <c r="AK280" s="16"/>
      <c r="AL280" s="16"/>
      <c r="AM280" s="16"/>
    </row>
    <row r="281" spans="1:39" x14ac:dyDescent="0.3">
      <c r="A281" s="16"/>
      <c r="B281" s="26">
        <v>9</v>
      </c>
      <c r="C281" s="24">
        <v>6</v>
      </c>
      <c r="D281" s="52" t="s">
        <v>328</v>
      </c>
      <c r="E281" s="41"/>
      <c r="F281" s="41">
        <v>2</v>
      </c>
      <c r="G281" s="26"/>
      <c r="H281" s="26"/>
      <c r="I281" s="41" t="s">
        <v>326</v>
      </c>
      <c r="J281" s="16"/>
      <c r="K281" s="16"/>
      <c r="L281" s="19">
        <v>3</v>
      </c>
      <c r="M281" s="16" t="str">
        <f>+T280</f>
        <v>Carlos</v>
      </c>
      <c r="N281" s="83">
        <v>0</v>
      </c>
      <c r="O281" s="84" t="s">
        <v>6</v>
      </c>
      <c r="P281" s="83">
        <v>1</v>
      </c>
      <c r="Q281" s="16" t="str">
        <f>+T281</f>
        <v>Bryan</v>
      </c>
      <c r="R281" s="16"/>
      <c r="S281" s="85">
        <v>3</v>
      </c>
      <c r="T281" s="86" t="s">
        <v>440</v>
      </c>
      <c r="U281" s="85">
        <v>5</v>
      </c>
      <c r="V281" s="86">
        <f>IF(N281&lt;P281,1,0)+IF(P283&gt;N283,1,0)+IF(N284&gt;P284,1,0)+IF(P286&gt;N286,1,0)+IF(N287&gt;P287,1,0)+IF(N280&lt;P280,1,0)</f>
        <v>4</v>
      </c>
      <c r="W281" s="85">
        <f>IF(N281=P281,1,0)+IF(P283=N283,1,0)+IF(N284=P284,1,0)+IF(P286=N286,1,0)+IF(N287=P287,1,0)+IF(N280=P280,1,0)</f>
        <v>1</v>
      </c>
      <c r="X281" s="85">
        <f>IF(N281&gt;P281,1,0)+IF(P283&lt;N283,1,0)+IF(N284&lt;P284,1,0)+IF(P286&lt;N286,1,0)+IF(N287&lt;P287,1,0)+IF(N280&gt;P280,1,0)</f>
        <v>1</v>
      </c>
      <c r="Y281" s="85">
        <v>6</v>
      </c>
      <c r="Z281" s="85">
        <v>11</v>
      </c>
      <c r="AA281" s="85">
        <f>+Y281-Z281</f>
        <v>-5</v>
      </c>
      <c r="AB281" s="89">
        <f>+V281*3+W281*1+X281*0</f>
        <v>13</v>
      </c>
      <c r="AC281" s="16"/>
      <c r="AD281" s="16"/>
      <c r="AE281" s="97">
        <v>3</v>
      </c>
      <c r="AF281" s="100" t="s">
        <v>439</v>
      </c>
      <c r="AG281" s="99"/>
      <c r="AH281" s="99"/>
      <c r="AI281" s="99">
        <v>5.7</v>
      </c>
      <c r="AJ281" s="16"/>
      <c r="AK281" s="16"/>
      <c r="AL281" s="16"/>
      <c r="AM281" s="16"/>
    </row>
    <row r="282" spans="1:39" x14ac:dyDescent="0.3">
      <c r="A282" s="16"/>
      <c r="B282" s="26">
        <v>10</v>
      </c>
      <c r="C282" s="24">
        <v>1</v>
      </c>
      <c r="D282" s="11" t="s">
        <v>326</v>
      </c>
      <c r="E282" s="41">
        <v>5</v>
      </c>
      <c r="F282" s="41">
        <v>1</v>
      </c>
      <c r="G282" s="26"/>
      <c r="H282" s="26"/>
      <c r="I282" s="41" t="s">
        <v>326</v>
      </c>
      <c r="J282" s="16"/>
      <c r="K282" s="16"/>
      <c r="L282" s="85">
        <v>4</v>
      </c>
      <c r="M282" s="86" t="str">
        <f>+T280</f>
        <v>Carlos</v>
      </c>
      <c r="N282" s="87">
        <v>3</v>
      </c>
      <c r="O282" s="88" t="s">
        <v>6</v>
      </c>
      <c r="P282" s="87">
        <v>1</v>
      </c>
      <c r="Q282" s="86" t="str">
        <f>+T279</f>
        <v>Marcelo</v>
      </c>
      <c r="R282" s="16"/>
      <c r="S282" s="16"/>
      <c r="T282" s="16"/>
      <c r="U282" s="16"/>
      <c r="V282" s="16"/>
      <c r="W282" s="16"/>
      <c r="X282" s="16"/>
      <c r="Y282" s="16"/>
      <c r="Z282" s="16"/>
      <c r="AA282" s="16"/>
      <c r="AB282" s="16"/>
      <c r="AC282" s="16"/>
      <c r="AD282" s="16"/>
      <c r="AE282" s="97">
        <v>4</v>
      </c>
      <c r="AF282" s="100" t="s">
        <v>425</v>
      </c>
      <c r="AG282" s="99"/>
      <c r="AH282" s="99"/>
      <c r="AI282" s="99">
        <v>5.9</v>
      </c>
      <c r="AJ282" s="16"/>
      <c r="AK282" s="16"/>
      <c r="AL282" s="16"/>
      <c r="AM282" s="16"/>
    </row>
    <row r="283" spans="1:39" x14ac:dyDescent="0.3">
      <c r="A283" s="16"/>
      <c r="B283" s="26">
        <v>14</v>
      </c>
      <c r="C283" s="24">
        <v>18</v>
      </c>
      <c r="D283" s="52" t="s">
        <v>310</v>
      </c>
      <c r="E283" s="41">
        <v>1</v>
      </c>
      <c r="F283" s="41">
        <v>1</v>
      </c>
      <c r="G283" s="26"/>
      <c r="H283" s="26"/>
      <c r="I283" s="41" t="s">
        <v>440</v>
      </c>
      <c r="J283" s="16"/>
      <c r="K283" s="16"/>
      <c r="L283" s="19">
        <v>5</v>
      </c>
      <c r="M283" s="16" t="str">
        <f>+T279</f>
        <v>Marcelo</v>
      </c>
      <c r="N283" s="83">
        <v>2</v>
      </c>
      <c r="O283" s="84" t="s">
        <v>6</v>
      </c>
      <c r="P283" s="83">
        <v>1</v>
      </c>
      <c r="Q283" s="16" t="str">
        <f>+T281</f>
        <v>Bryan</v>
      </c>
      <c r="R283" s="16"/>
      <c r="S283" s="154" t="s">
        <v>430</v>
      </c>
      <c r="T283" s="154"/>
      <c r="U283" s="154"/>
      <c r="V283" s="154"/>
      <c r="W283" s="154"/>
      <c r="X283" s="154"/>
      <c r="Y283" s="154"/>
      <c r="Z283" s="154"/>
      <c r="AA283" s="154"/>
      <c r="AB283" s="154"/>
      <c r="AC283" s="16"/>
      <c r="AD283" s="16"/>
      <c r="AE283" s="97">
        <v>5</v>
      </c>
      <c r="AF283" s="100" t="s">
        <v>325</v>
      </c>
      <c r="AG283" s="99">
        <v>1</v>
      </c>
      <c r="AH283" s="99">
        <v>1</v>
      </c>
      <c r="AI283" s="99">
        <v>5.7</v>
      </c>
      <c r="AJ283" s="16"/>
      <c r="AK283" s="16"/>
      <c r="AL283" s="16"/>
      <c r="AM283" s="16"/>
    </row>
    <row r="284" spans="1:39" x14ac:dyDescent="0.3">
      <c r="A284" s="16"/>
      <c r="B284" s="26">
        <v>16</v>
      </c>
      <c r="C284" s="24">
        <v>9</v>
      </c>
      <c r="D284" s="52" t="s">
        <v>314</v>
      </c>
      <c r="E284" s="41">
        <v>4</v>
      </c>
      <c r="F284" s="41">
        <v>1</v>
      </c>
      <c r="G284" s="26"/>
      <c r="H284" s="26"/>
      <c r="I284" s="41" t="s">
        <v>389</v>
      </c>
      <c r="J284" s="16"/>
      <c r="K284" s="16"/>
      <c r="L284" s="85">
        <v>6</v>
      </c>
      <c r="M284" s="86" t="str">
        <f>+T281</f>
        <v>Bryan</v>
      </c>
      <c r="N284" s="87">
        <v>3</v>
      </c>
      <c r="O284" s="88" t="s">
        <v>6</v>
      </c>
      <c r="P284" s="87">
        <v>0</v>
      </c>
      <c r="Q284" s="86" t="str">
        <f>+T280</f>
        <v>Carlos</v>
      </c>
      <c r="R284" s="16"/>
      <c r="S284" s="17"/>
      <c r="T284" s="16"/>
      <c r="U284" s="17" t="s">
        <v>0</v>
      </c>
      <c r="V284" s="17" t="s">
        <v>1</v>
      </c>
      <c r="W284" s="17" t="s">
        <v>2</v>
      </c>
      <c r="X284" s="17" t="s">
        <v>3</v>
      </c>
      <c r="Y284" s="17" t="s">
        <v>4</v>
      </c>
      <c r="Z284" s="17" t="s">
        <v>5</v>
      </c>
      <c r="AA284" s="17" t="s">
        <v>52</v>
      </c>
      <c r="AB284" s="21" t="s">
        <v>53</v>
      </c>
      <c r="AC284" s="16"/>
      <c r="AD284" s="16"/>
      <c r="AE284" s="97">
        <v>6</v>
      </c>
      <c r="AF284" s="100" t="s">
        <v>328</v>
      </c>
      <c r="AG284" s="99"/>
      <c r="AH284" s="99">
        <v>2</v>
      </c>
      <c r="AI284" s="99">
        <v>4.5</v>
      </c>
      <c r="AJ284" s="16"/>
      <c r="AK284" s="16"/>
      <c r="AL284" s="16"/>
      <c r="AM284" s="16"/>
    </row>
    <row r="285" spans="1:39" x14ac:dyDescent="0.3">
      <c r="A285" s="16"/>
      <c r="B285" s="26">
        <v>21</v>
      </c>
      <c r="C285" s="24">
        <v>13</v>
      </c>
      <c r="D285" s="27" t="s">
        <v>10</v>
      </c>
      <c r="E285" s="41">
        <v>1</v>
      </c>
      <c r="F285" s="41"/>
      <c r="G285" s="26"/>
      <c r="H285" s="26"/>
      <c r="I285" s="41" t="s">
        <v>389</v>
      </c>
      <c r="J285" s="16"/>
      <c r="K285" s="16"/>
      <c r="L285" s="19">
        <v>7</v>
      </c>
      <c r="M285" s="16" t="str">
        <f>+T280</f>
        <v>Carlos</v>
      </c>
      <c r="N285" s="83">
        <v>2</v>
      </c>
      <c r="O285" s="84" t="s">
        <v>6</v>
      </c>
      <c r="P285" s="83">
        <v>2</v>
      </c>
      <c r="Q285" s="16" t="str">
        <f>+T279</f>
        <v>Marcelo</v>
      </c>
      <c r="R285" s="16"/>
      <c r="S285" s="85">
        <v>1</v>
      </c>
      <c r="T285" s="86" t="s">
        <v>440</v>
      </c>
      <c r="U285" s="85">
        <v>5</v>
      </c>
      <c r="V285" s="86">
        <v>4</v>
      </c>
      <c r="W285" s="85">
        <v>1</v>
      </c>
      <c r="X285" s="85">
        <v>1</v>
      </c>
      <c r="Y285" s="85">
        <v>6</v>
      </c>
      <c r="Z285" s="85">
        <v>11</v>
      </c>
      <c r="AA285" s="85">
        <v>-5</v>
      </c>
      <c r="AB285" s="89">
        <v>13</v>
      </c>
      <c r="AC285" s="16"/>
      <c r="AD285" s="16"/>
      <c r="AE285" s="97">
        <v>7</v>
      </c>
      <c r="AF285" s="100" t="s">
        <v>387</v>
      </c>
      <c r="AG285" s="99"/>
      <c r="AH285" s="99"/>
      <c r="AI285" s="99">
        <v>5</v>
      </c>
      <c r="AJ285" s="16"/>
      <c r="AK285" s="16"/>
      <c r="AL285" s="16"/>
      <c r="AM285" s="16"/>
    </row>
    <row r="286" spans="1:39" x14ac:dyDescent="0.3">
      <c r="A286" s="16"/>
      <c r="B286" s="26">
        <v>24</v>
      </c>
      <c r="C286" s="24">
        <v>2</v>
      </c>
      <c r="D286" s="52" t="s">
        <v>309</v>
      </c>
      <c r="E286" s="41"/>
      <c r="F286" s="41"/>
      <c r="G286" s="26"/>
      <c r="H286" s="26"/>
      <c r="I286" s="41" t="s">
        <v>326</v>
      </c>
      <c r="J286" s="16"/>
      <c r="K286" s="16"/>
      <c r="L286" s="85">
        <v>8</v>
      </c>
      <c r="M286" s="86" t="str">
        <f>+T279</f>
        <v>Marcelo</v>
      </c>
      <c r="N286" s="87">
        <v>1</v>
      </c>
      <c r="O286" s="88" t="s">
        <v>6</v>
      </c>
      <c r="P286" s="87">
        <v>5</v>
      </c>
      <c r="Q286" s="86" t="str">
        <f>+T281</f>
        <v>Bryan</v>
      </c>
      <c r="R286" s="16"/>
      <c r="S286" s="17">
        <v>2</v>
      </c>
      <c r="T286" s="16" t="s">
        <v>389</v>
      </c>
      <c r="U286" s="17">
        <v>5</v>
      </c>
      <c r="V286" s="16">
        <v>1</v>
      </c>
      <c r="W286" s="17">
        <v>3</v>
      </c>
      <c r="X286" s="17">
        <v>12</v>
      </c>
      <c r="Y286" s="17">
        <v>8</v>
      </c>
      <c r="Z286" s="17">
        <v>8</v>
      </c>
      <c r="AA286" s="17">
        <v>0</v>
      </c>
      <c r="AB286" s="21">
        <v>6</v>
      </c>
      <c r="AC286" s="16"/>
      <c r="AD286" s="16"/>
      <c r="AE286" s="101">
        <v>1</v>
      </c>
      <c r="AF286" s="102" t="s">
        <v>11</v>
      </c>
      <c r="AG286" s="103"/>
      <c r="AH286" s="103"/>
      <c r="AI286" s="103">
        <v>6.4</v>
      </c>
      <c r="AJ286" s="16"/>
      <c r="AK286" s="16"/>
      <c r="AL286" s="16"/>
      <c r="AM286" s="16"/>
    </row>
    <row r="287" spans="1:39" x14ac:dyDescent="0.3">
      <c r="A287" s="16"/>
      <c r="B287" s="26">
        <v>26</v>
      </c>
      <c r="C287" s="24">
        <v>21</v>
      </c>
      <c r="D287" s="36" t="s">
        <v>346</v>
      </c>
      <c r="E287" s="41">
        <v>4</v>
      </c>
      <c r="F287" s="41">
        <v>2</v>
      </c>
      <c r="G287" s="26"/>
      <c r="H287" s="26"/>
      <c r="I287" s="41" t="s">
        <v>440</v>
      </c>
      <c r="J287" s="16"/>
      <c r="K287" s="16"/>
      <c r="L287" s="19">
        <v>9</v>
      </c>
      <c r="M287" s="16" t="str">
        <f>+T281</f>
        <v>Bryan</v>
      </c>
      <c r="N287" s="83">
        <v>0</v>
      </c>
      <c r="O287" s="84" t="s">
        <v>6</v>
      </c>
      <c r="P287" s="83">
        <v>0</v>
      </c>
      <c r="Q287" s="16" t="str">
        <f>+T280</f>
        <v>Carlos</v>
      </c>
      <c r="R287" s="16"/>
      <c r="S287" s="85">
        <v>3</v>
      </c>
      <c r="T287" s="86" t="s">
        <v>326</v>
      </c>
      <c r="U287" s="85">
        <v>6</v>
      </c>
      <c r="V287" s="86">
        <v>1</v>
      </c>
      <c r="W287" s="85">
        <v>2</v>
      </c>
      <c r="X287" s="85">
        <v>3</v>
      </c>
      <c r="Y287" s="85">
        <v>10</v>
      </c>
      <c r="Z287" s="85">
        <v>5</v>
      </c>
      <c r="AA287" s="85">
        <v>5</v>
      </c>
      <c r="AB287" s="89">
        <v>5</v>
      </c>
      <c r="AC287" s="16"/>
      <c r="AD287" s="16"/>
      <c r="AE287" s="101">
        <v>2</v>
      </c>
      <c r="AF287" s="102" t="s">
        <v>314</v>
      </c>
      <c r="AG287" s="103">
        <v>4</v>
      </c>
      <c r="AH287" s="103">
        <v>1</v>
      </c>
      <c r="AI287" s="103">
        <v>6.5</v>
      </c>
      <c r="AJ287" s="16"/>
      <c r="AK287" s="16"/>
      <c r="AL287" s="16"/>
      <c r="AM287" s="16"/>
    </row>
    <row r="288" spans="1:39" x14ac:dyDescent="0.3">
      <c r="A288" s="16"/>
      <c r="B288" s="26">
        <v>28</v>
      </c>
      <c r="C288" s="24">
        <v>8</v>
      </c>
      <c r="D288" s="52" t="s">
        <v>11</v>
      </c>
      <c r="E288" s="41"/>
      <c r="F288" s="41"/>
      <c r="G288" s="26"/>
      <c r="H288" s="26"/>
      <c r="I288" s="41" t="s">
        <v>389</v>
      </c>
      <c r="J288" s="16"/>
      <c r="K288" s="16"/>
      <c r="L288" s="16"/>
      <c r="M288" s="16"/>
      <c r="N288" s="16"/>
      <c r="O288" s="16"/>
      <c r="P288" s="16"/>
      <c r="Q288" s="16"/>
      <c r="R288" s="16"/>
      <c r="S288" s="16"/>
      <c r="T288" s="16"/>
      <c r="U288" s="16"/>
      <c r="V288" s="16"/>
      <c r="W288" s="16"/>
      <c r="X288" s="16"/>
      <c r="Y288" s="16"/>
      <c r="Z288" s="16"/>
      <c r="AA288" s="16"/>
      <c r="AB288" s="16"/>
      <c r="AC288" s="16"/>
      <c r="AD288" s="16"/>
      <c r="AE288" s="101">
        <v>3</v>
      </c>
      <c r="AF288" s="102" t="s">
        <v>435</v>
      </c>
      <c r="AG288" s="103"/>
      <c r="AH288" s="103">
        <v>2</v>
      </c>
      <c r="AI288" s="103">
        <v>5.4</v>
      </c>
      <c r="AJ288" s="16"/>
      <c r="AK288" s="16"/>
      <c r="AL288" s="16"/>
      <c r="AM288" s="16"/>
    </row>
    <row r="289" spans="1:39" x14ac:dyDescent="0.3">
      <c r="A289" s="16"/>
      <c r="B289" s="26">
        <v>29</v>
      </c>
      <c r="C289" s="24">
        <v>19</v>
      </c>
      <c r="D289" s="52" t="s">
        <v>297</v>
      </c>
      <c r="E289" s="41"/>
      <c r="F289" s="41">
        <v>1</v>
      </c>
      <c r="G289" s="26"/>
      <c r="H289" s="26"/>
      <c r="I289" s="41" t="s">
        <v>440</v>
      </c>
      <c r="J289" s="16"/>
      <c r="K289" s="16"/>
      <c r="L289" s="16"/>
      <c r="M289" s="16"/>
      <c r="N289" s="16"/>
      <c r="O289" s="16"/>
      <c r="P289" s="16"/>
      <c r="Q289" s="16"/>
      <c r="R289" s="16"/>
      <c r="S289" s="16"/>
      <c r="T289" s="16"/>
      <c r="U289" s="16"/>
      <c r="V289" s="16"/>
      <c r="W289" s="16"/>
      <c r="X289" s="16"/>
      <c r="Y289" s="16"/>
      <c r="Z289" s="16"/>
      <c r="AA289" s="16"/>
      <c r="AB289" s="16"/>
      <c r="AC289" s="16"/>
      <c r="AD289" s="16"/>
      <c r="AE289" s="101">
        <v>4</v>
      </c>
      <c r="AF289" s="102" t="s">
        <v>388</v>
      </c>
      <c r="AG289" s="103"/>
      <c r="AH289" s="103">
        <v>3</v>
      </c>
      <c r="AI289" s="103">
        <v>4.2</v>
      </c>
      <c r="AJ289" s="16"/>
      <c r="AK289" s="16"/>
      <c r="AL289" s="16"/>
      <c r="AM289" s="16"/>
    </row>
    <row r="290" spans="1:39" x14ac:dyDescent="0.3">
      <c r="A290" s="16"/>
      <c r="B290" s="26">
        <v>31</v>
      </c>
      <c r="C290" s="24">
        <v>15</v>
      </c>
      <c r="D290" s="27" t="s">
        <v>299</v>
      </c>
      <c r="E290" s="41">
        <v>3</v>
      </c>
      <c r="F290" s="41">
        <v>2</v>
      </c>
      <c r="G290" s="24"/>
      <c r="H290" s="24"/>
      <c r="I290" s="41" t="s">
        <v>440</v>
      </c>
      <c r="J290" s="16"/>
      <c r="K290" s="16"/>
      <c r="L290" s="16"/>
      <c r="M290" s="16"/>
      <c r="N290" s="16"/>
      <c r="O290" s="16"/>
      <c r="P290" s="16"/>
      <c r="Q290" s="16"/>
      <c r="R290" s="16"/>
      <c r="S290" s="16"/>
      <c r="T290" s="16"/>
      <c r="U290" s="16"/>
      <c r="V290" s="16"/>
      <c r="W290" s="16"/>
      <c r="X290" s="16"/>
      <c r="Y290" s="16"/>
      <c r="Z290" s="16"/>
      <c r="AA290" s="16"/>
      <c r="AB290" s="16"/>
      <c r="AC290" s="16"/>
      <c r="AD290" s="16"/>
      <c r="AE290" s="101">
        <v>5</v>
      </c>
      <c r="AF290" s="102" t="s">
        <v>438</v>
      </c>
      <c r="AG290" s="103"/>
      <c r="AH290" s="103"/>
      <c r="AI290" s="103">
        <v>3.5</v>
      </c>
      <c r="AJ290" s="16"/>
      <c r="AK290" s="16"/>
      <c r="AL290" s="16"/>
      <c r="AM290" s="16"/>
    </row>
    <row r="291" spans="1:39" x14ac:dyDescent="0.3">
      <c r="A291" s="16"/>
      <c r="B291" s="26">
        <v>34</v>
      </c>
      <c r="C291" s="24">
        <v>16</v>
      </c>
      <c r="D291" s="36" t="s">
        <v>312</v>
      </c>
      <c r="E291" s="41">
        <v>2</v>
      </c>
      <c r="F291" s="41"/>
      <c r="G291" s="26"/>
      <c r="H291" s="26"/>
      <c r="I291" s="41" t="s">
        <v>440</v>
      </c>
      <c r="J291" s="16"/>
      <c r="K291" s="16"/>
      <c r="L291" s="16"/>
      <c r="M291" s="16"/>
      <c r="N291" s="16"/>
      <c r="O291" s="16"/>
      <c r="P291" s="16"/>
      <c r="Q291" s="16"/>
      <c r="R291" s="16"/>
      <c r="S291" s="16"/>
      <c r="T291" s="16"/>
      <c r="U291" s="16"/>
      <c r="V291" s="16"/>
      <c r="W291" s="16"/>
      <c r="X291" s="16"/>
      <c r="Y291" s="16"/>
      <c r="Z291" s="16"/>
      <c r="AA291" s="16"/>
      <c r="AB291" s="16"/>
      <c r="AC291" s="16"/>
      <c r="AD291" s="16"/>
      <c r="AE291" s="101">
        <v>6</v>
      </c>
      <c r="AF291" s="102" t="s">
        <v>10</v>
      </c>
      <c r="AG291" s="103">
        <v>1</v>
      </c>
      <c r="AH291" s="103"/>
      <c r="AI291" s="103">
        <v>4.5</v>
      </c>
      <c r="AJ291" s="16"/>
      <c r="AK291" s="16"/>
      <c r="AL291" s="16"/>
      <c r="AM291" s="16"/>
    </row>
    <row r="292" spans="1:39" x14ac:dyDescent="0.3">
      <c r="A292" s="16"/>
      <c r="B292" s="26">
        <v>35</v>
      </c>
      <c r="C292" s="24">
        <v>11</v>
      </c>
      <c r="D292" s="36" t="s">
        <v>388</v>
      </c>
      <c r="E292" s="41"/>
      <c r="F292" s="41">
        <v>3</v>
      </c>
      <c r="G292" s="24"/>
      <c r="H292" s="24"/>
      <c r="I292" s="41" t="s">
        <v>389</v>
      </c>
      <c r="J292" s="16"/>
      <c r="K292" s="16"/>
      <c r="L292" s="16"/>
      <c r="M292" s="16"/>
      <c r="N292" s="16"/>
      <c r="O292" s="16"/>
      <c r="P292" s="16"/>
      <c r="Q292" s="16"/>
      <c r="R292" s="16"/>
      <c r="S292" s="16"/>
      <c r="T292" s="16"/>
      <c r="U292" s="16"/>
      <c r="V292" s="16"/>
      <c r="W292" s="16"/>
      <c r="X292" s="16"/>
      <c r="Y292" s="16"/>
      <c r="Z292" s="16"/>
      <c r="AA292" s="16"/>
      <c r="AB292" s="16"/>
      <c r="AC292" s="16"/>
      <c r="AD292" s="16"/>
      <c r="AE292" s="101">
        <v>7</v>
      </c>
      <c r="AF292" s="102" t="s">
        <v>386</v>
      </c>
      <c r="AG292" s="103"/>
      <c r="AH292" s="103"/>
      <c r="AI292" s="103">
        <v>2.2999999999999998</v>
      </c>
      <c r="AJ292" s="16"/>
      <c r="AK292" s="16"/>
      <c r="AL292" s="16"/>
      <c r="AM292" s="16"/>
    </row>
    <row r="293" spans="1:39" x14ac:dyDescent="0.3">
      <c r="A293" s="16"/>
      <c r="B293" s="26">
        <v>54</v>
      </c>
      <c r="C293" s="24">
        <v>7</v>
      </c>
      <c r="D293" s="52" t="s">
        <v>387</v>
      </c>
      <c r="E293" s="41"/>
      <c r="F293" s="41"/>
      <c r="G293" s="26"/>
      <c r="H293" s="26"/>
      <c r="I293" s="41" t="s">
        <v>326</v>
      </c>
      <c r="J293" s="16"/>
      <c r="K293" s="16"/>
      <c r="L293" s="16"/>
      <c r="M293" s="16"/>
      <c r="N293" s="16"/>
      <c r="O293" s="16"/>
      <c r="P293" s="16"/>
      <c r="Q293" s="16"/>
      <c r="R293" s="16"/>
      <c r="S293" s="16"/>
      <c r="T293" s="16"/>
      <c r="U293" s="16"/>
      <c r="V293" s="16"/>
      <c r="W293" s="16"/>
      <c r="X293" s="16"/>
      <c r="Y293" s="16"/>
      <c r="Z293" s="16"/>
      <c r="AA293" s="16"/>
      <c r="AB293" s="16"/>
      <c r="AC293" s="16"/>
      <c r="AD293" s="16"/>
      <c r="AE293" s="97">
        <v>1</v>
      </c>
      <c r="AF293" s="100" t="s">
        <v>299</v>
      </c>
      <c r="AG293" s="99">
        <v>3</v>
      </c>
      <c r="AH293" s="99">
        <v>2</v>
      </c>
      <c r="AI293" s="99">
        <v>6.7</v>
      </c>
      <c r="AJ293" s="16"/>
      <c r="AK293" s="16"/>
      <c r="AL293" s="16"/>
      <c r="AM293" s="16"/>
    </row>
    <row r="294" spans="1:39" x14ac:dyDescent="0.3">
      <c r="A294" s="16"/>
      <c r="B294" s="26">
        <v>55</v>
      </c>
      <c r="C294" s="24">
        <v>20</v>
      </c>
      <c r="D294" s="52" t="s">
        <v>381</v>
      </c>
      <c r="E294" s="41"/>
      <c r="F294" s="41"/>
      <c r="G294" s="24"/>
      <c r="H294" s="24"/>
      <c r="I294" s="41" t="s">
        <v>440</v>
      </c>
      <c r="J294" s="16"/>
      <c r="K294" s="16"/>
      <c r="L294" s="16"/>
      <c r="M294" s="16"/>
      <c r="N294" s="16"/>
      <c r="O294" s="16"/>
      <c r="P294" s="16"/>
      <c r="Q294" s="16"/>
      <c r="R294" s="16"/>
      <c r="S294" s="16"/>
      <c r="T294" s="16"/>
      <c r="U294" s="16"/>
      <c r="V294" s="16"/>
      <c r="W294" s="16"/>
      <c r="X294" s="16"/>
      <c r="Y294" s="16"/>
      <c r="Z294" s="16"/>
      <c r="AA294" s="16"/>
      <c r="AB294" s="16"/>
      <c r="AC294" s="16"/>
      <c r="AD294" s="16"/>
      <c r="AE294" s="97">
        <v>2</v>
      </c>
      <c r="AF294" s="100" t="s">
        <v>312</v>
      </c>
      <c r="AG294" s="99">
        <v>2</v>
      </c>
      <c r="AH294" s="99"/>
      <c r="AI294" s="99">
        <v>5.7</v>
      </c>
      <c r="AJ294" s="16"/>
      <c r="AK294" s="16"/>
      <c r="AL294" s="16"/>
      <c r="AM294" s="16"/>
    </row>
    <row r="295" spans="1:39" x14ac:dyDescent="0.3">
      <c r="A295" s="16"/>
      <c r="B295" s="26">
        <v>61</v>
      </c>
      <c r="C295" s="24">
        <v>14</v>
      </c>
      <c r="D295" s="27" t="s">
        <v>386</v>
      </c>
      <c r="E295" s="41"/>
      <c r="F295" s="41"/>
      <c r="G295" s="26"/>
      <c r="H295" s="26"/>
      <c r="I295" s="41" t="s">
        <v>389</v>
      </c>
      <c r="J295" s="16"/>
      <c r="K295" s="16"/>
      <c r="L295" s="16"/>
      <c r="M295" s="16"/>
      <c r="N295" s="16"/>
      <c r="O295" s="16"/>
      <c r="P295" s="16"/>
      <c r="Q295" s="16"/>
      <c r="R295" s="16"/>
      <c r="S295" s="16"/>
      <c r="T295" s="16"/>
      <c r="U295" s="16"/>
      <c r="V295" s="16"/>
      <c r="W295" s="16"/>
      <c r="X295" s="16"/>
      <c r="Y295" s="16"/>
      <c r="Z295" s="16"/>
      <c r="AA295" s="16"/>
      <c r="AB295" s="16"/>
      <c r="AC295" s="16"/>
      <c r="AD295" s="16"/>
      <c r="AE295" s="97">
        <v>3</v>
      </c>
      <c r="AF295" s="100" t="s">
        <v>34</v>
      </c>
      <c r="AG295" s="99">
        <v>4</v>
      </c>
      <c r="AH295" s="99">
        <v>6</v>
      </c>
      <c r="AI295" s="99">
        <v>7.7</v>
      </c>
      <c r="AJ295" s="16"/>
      <c r="AK295" s="16"/>
      <c r="AL295" s="16"/>
      <c r="AM295" s="16"/>
    </row>
    <row r="296" spans="1:39" x14ac:dyDescent="0.3">
      <c r="A296" s="16"/>
      <c r="B296" s="26">
        <v>66</v>
      </c>
      <c r="C296" s="24">
        <v>10</v>
      </c>
      <c r="D296" s="52" t="s">
        <v>435</v>
      </c>
      <c r="E296" s="41"/>
      <c r="F296" s="41">
        <v>2</v>
      </c>
      <c r="G296" s="26"/>
      <c r="H296" s="26"/>
      <c r="I296" s="41" t="s">
        <v>389</v>
      </c>
      <c r="J296" s="16"/>
      <c r="K296" s="16"/>
      <c r="L296" s="16"/>
      <c r="M296" s="16"/>
      <c r="N296" s="16"/>
      <c r="O296" s="16"/>
      <c r="P296" s="16"/>
      <c r="Q296" s="16"/>
      <c r="R296" s="16"/>
      <c r="S296" s="16"/>
      <c r="T296" s="16"/>
      <c r="U296" s="16"/>
      <c r="V296" s="16"/>
      <c r="W296" s="16"/>
      <c r="X296" s="16"/>
      <c r="Y296" s="16"/>
      <c r="Z296" s="16"/>
      <c r="AA296" s="16"/>
      <c r="AB296" s="16"/>
      <c r="AC296" s="16"/>
      <c r="AD296" s="16"/>
      <c r="AE296" s="97">
        <v>4</v>
      </c>
      <c r="AF296" s="100" t="s">
        <v>310</v>
      </c>
      <c r="AG296" s="99">
        <v>1</v>
      </c>
      <c r="AH296" s="99">
        <v>1</v>
      </c>
      <c r="AI296" s="99">
        <v>5.5</v>
      </c>
      <c r="AJ296" s="16"/>
      <c r="AK296" s="16"/>
      <c r="AL296" s="16"/>
      <c r="AM296" s="16"/>
    </row>
    <row r="297" spans="1:39" x14ac:dyDescent="0.3">
      <c r="A297" s="16"/>
      <c r="B297" s="26">
        <v>67</v>
      </c>
      <c r="C297" s="24">
        <v>4</v>
      </c>
      <c r="D297" s="52" t="s">
        <v>425</v>
      </c>
      <c r="E297" s="41"/>
      <c r="F297" s="41"/>
      <c r="G297" s="26"/>
      <c r="H297" s="26"/>
      <c r="I297" s="41" t="s">
        <v>326</v>
      </c>
      <c r="J297" s="16"/>
      <c r="K297" s="16"/>
      <c r="L297" s="16"/>
      <c r="M297" s="16"/>
      <c r="N297" s="16"/>
      <c r="O297" s="16"/>
      <c r="P297" s="16"/>
      <c r="Q297" s="16"/>
      <c r="R297" s="16"/>
      <c r="S297" s="16"/>
      <c r="T297" s="16"/>
      <c r="U297" s="16"/>
      <c r="V297" s="16"/>
      <c r="W297" s="16"/>
      <c r="X297" s="16"/>
      <c r="Y297" s="16"/>
      <c r="Z297" s="16"/>
      <c r="AA297" s="16"/>
      <c r="AB297" s="16"/>
      <c r="AC297" s="16"/>
      <c r="AD297" s="16"/>
      <c r="AE297" s="97">
        <v>5</v>
      </c>
      <c r="AF297" s="100" t="s">
        <v>297</v>
      </c>
      <c r="AG297" s="99"/>
      <c r="AH297" s="99">
        <v>1</v>
      </c>
      <c r="AI297" s="99">
        <v>4.5</v>
      </c>
      <c r="AJ297" s="16"/>
      <c r="AK297" s="16"/>
      <c r="AL297" s="16"/>
      <c r="AM297" s="16"/>
    </row>
    <row r="298" spans="1:39" x14ac:dyDescent="0.3">
      <c r="A298" s="16"/>
      <c r="B298" s="26">
        <v>71</v>
      </c>
      <c r="C298" s="24">
        <v>3</v>
      </c>
      <c r="D298" s="52" t="s">
        <v>439</v>
      </c>
      <c r="E298" s="41"/>
      <c r="F298" s="41"/>
      <c r="G298" s="26"/>
      <c r="H298" s="26"/>
      <c r="I298" s="41" t="s">
        <v>326</v>
      </c>
      <c r="J298" s="16"/>
      <c r="K298" s="16"/>
      <c r="L298" s="16"/>
      <c r="M298" s="16"/>
      <c r="N298" s="16"/>
      <c r="O298" s="16"/>
      <c r="P298" s="16"/>
      <c r="Q298" s="16"/>
      <c r="R298" s="16"/>
      <c r="S298" s="16"/>
      <c r="T298" s="16"/>
      <c r="U298" s="16"/>
      <c r="V298" s="16"/>
      <c r="W298" s="16"/>
      <c r="X298" s="16"/>
      <c r="Y298" s="16"/>
      <c r="Z298" s="16"/>
      <c r="AA298" s="16"/>
      <c r="AB298" s="16"/>
      <c r="AC298" s="16"/>
      <c r="AD298" s="16"/>
      <c r="AE298" s="97">
        <v>6</v>
      </c>
      <c r="AF298" s="98" t="s">
        <v>381</v>
      </c>
      <c r="AG298" s="99"/>
      <c r="AH298" s="99"/>
      <c r="AI298" s="99">
        <v>8.1999999999999993</v>
      </c>
      <c r="AJ298" s="16"/>
      <c r="AK298" s="16"/>
      <c r="AL298" s="16"/>
      <c r="AM298" s="16"/>
    </row>
    <row r="299" spans="1:39" x14ac:dyDescent="0.3">
      <c r="A299" s="16"/>
      <c r="B299" s="26"/>
      <c r="C299" s="24">
        <v>12</v>
      </c>
      <c r="D299" s="36" t="s">
        <v>438</v>
      </c>
      <c r="E299" s="41"/>
      <c r="F299" s="41"/>
      <c r="G299" s="26"/>
      <c r="H299" s="26"/>
      <c r="I299" s="41" t="s">
        <v>389</v>
      </c>
      <c r="J299" s="16"/>
      <c r="K299" s="16"/>
      <c r="L299" s="16"/>
      <c r="M299" s="16"/>
      <c r="N299" s="16"/>
      <c r="O299" s="16"/>
      <c r="P299" s="16"/>
      <c r="Q299" s="16"/>
      <c r="R299" s="16"/>
      <c r="S299" s="16"/>
      <c r="T299" s="16"/>
      <c r="U299" s="16"/>
      <c r="V299" s="16"/>
      <c r="W299" s="16"/>
      <c r="X299" s="16"/>
      <c r="Y299" s="16"/>
      <c r="Z299" s="16"/>
      <c r="AA299" s="16"/>
      <c r="AB299" s="16"/>
      <c r="AC299" s="16"/>
      <c r="AD299" s="16"/>
      <c r="AE299" s="97">
        <v>7</v>
      </c>
      <c r="AF299" s="100" t="s">
        <v>346</v>
      </c>
      <c r="AG299" s="99">
        <v>4</v>
      </c>
      <c r="AH299" s="99">
        <v>2</v>
      </c>
      <c r="AI299" s="99">
        <v>3.9</v>
      </c>
      <c r="AJ299" s="16"/>
      <c r="AK299" s="16"/>
      <c r="AL299" s="16"/>
      <c r="AM299" s="16"/>
    </row>
    <row r="300" spans="1:39" x14ac:dyDescent="0.3">
      <c r="A300" s="16"/>
      <c r="B300" s="16"/>
      <c r="C300" s="17"/>
      <c r="D300" s="16"/>
      <c r="E300" s="16"/>
      <c r="F300" s="16"/>
      <c r="G300" s="16"/>
      <c r="H300" s="16"/>
      <c r="I300" s="16"/>
      <c r="J300" s="16"/>
      <c r="K300" s="16"/>
      <c r="L300" s="16"/>
      <c r="M300" s="16"/>
      <c r="N300" s="16"/>
      <c r="O300" s="16"/>
      <c r="P300" s="16"/>
      <c r="Q300" s="16"/>
      <c r="R300" s="16"/>
      <c r="S300" s="16"/>
      <c r="T300" s="16"/>
      <c r="U300" s="16"/>
      <c r="V300" s="16"/>
      <c r="W300" s="16"/>
      <c r="X300" s="16"/>
      <c r="Y300" s="16"/>
      <c r="Z300" s="16"/>
      <c r="AA300" s="16"/>
      <c r="AB300" s="16"/>
      <c r="AC300" s="16"/>
      <c r="AD300" s="16"/>
      <c r="AE300" s="17"/>
      <c r="AF300" s="16"/>
      <c r="AG300" s="16"/>
      <c r="AH300" s="16"/>
      <c r="AI300" s="16"/>
      <c r="AJ300" s="16"/>
      <c r="AK300" s="16"/>
      <c r="AL300" s="16"/>
      <c r="AM300" s="16"/>
    </row>
    <row r="301" spans="1:39" x14ac:dyDescent="0.3">
      <c r="A301" s="16"/>
      <c r="B301" s="20"/>
      <c r="C301" s="20"/>
      <c r="D301" s="20" t="s">
        <v>427</v>
      </c>
      <c r="E301" s="20"/>
      <c r="F301" s="20"/>
      <c r="G301" s="20"/>
      <c r="H301" s="20"/>
      <c r="I301" s="20"/>
      <c r="J301" s="16"/>
      <c r="K301" s="16"/>
      <c r="L301" s="20"/>
      <c r="M301" s="20" t="s">
        <v>431</v>
      </c>
      <c r="N301" s="20"/>
      <c r="O301" s="20"/>
      <c r="P301" s="20"/>
      <c r="Q301" s="20"/>
      <c r="R301" s="16"/>
      <c r="S301" s="154" t="s">
        <v>432</v>
      </c>
      <c r="T301" s="154"/>
      <c r="U301" s="154"/>
      <c r="V301" s="154"/>
      <c r="W301" s="154"/>
      <c r="X301" s="154"/>
      <c r="Y301" s="154"/>
      <c r="Z301" s="154"/>
      <c r="AA301" s="154"/>
      <c r="AB301" s="154"/>
      <c r="AC301" s="16"/>
      <c r="AD301" s="16"/>
      <c r="AE301" s="20"/>
      <c r="AF301" s="20" t="s">
        <v>427</v>
      </c>
      <c r="AG301" s="20"/>
      <c r="AH301" s="20"/>
      <c r="AI301" s="20"/>
      <c r="AJ301" s="16"/>
      <c r="AK301" s="16"/>
      <c r="AL301" s="16"/>
      <c r="AM301" s="16"/>
    </row>
    <row r="302" spans="1:39" x14ac:dyDescent="0.3">
      <c r="A302" s="16"/>
      <c r="B302" s="23" t="s">
        <v>14</v>
      </c>
      <c r="C302" s="22" t="s">
        <v>15</v>
      </c>
      <c r="D302" s="23" t="s">
        <v>78</v>
      </c>
      <c r="E302" s="22" t="s">
        <v>1</v>
      </c>
      <c r="F302" s="22" t="s">
        <v>7</v>
      </c>
      <c r="G302" s="22" t="s">
        <v>64</v>
      </c>
      <c r="H302" s="22" t="s">
        <v>65</v>
      </c>
      <c r="I302" s="22" t="s">
        <v>77</v>
      </c>
      <c r="J302" s="16"/>
      <c r="K302" s="16"/>
      <c r="L302" s="82" t="s">
        <v>233</v>
      </c>
      <c r="M302" s="82" t="s">
        <v>231</v>
      </c>
      <c r="N302" s="82"/>
      <c r="O302" s="82" t="s">
        <v>234</v>
      </c>
      <c r="P302" s="82"/>
      <c r="Q302" s="82" t="s">
        <v>232</v>
      </c>
      <c r="R302" s="16"/>
      <c r="S302" s="17"/>
      <c r="T302" s="16"/>
      <c r="U302" s="17" t="s">
        <v>0</v>
      </c>
      <c r="V302" s="17" t="s">
        <v>1</v>
      </c>
      <c r="W302" s="17" t="s">
        <v>2</v>
      </c>
      <c r="X302" s="17" t="s">
        <v>3</v>
      </c>
      <c r="Y302" s="17" t="s">
        <v>4</v>
      </c>
      <c r="Z302" s="17" t="s">
        <v>5</v>
      </c>
      <c r="AA302" s="17" t="s">
        <v>52</v>
      </c>
      <c r="AB302" s="21" t="s">
        <v>53</v>
      </c>
      <c r="AC302" s="16"/>
      <c r="AD302" s="16"/>
      <c r="AE302" s="95" t="s">
        <v>15</v>
      </c>
      <c r="AF302" s="96" t="s">
        <v>78</v>
      </c>
      <c r="AG302" s="95" t="s">
        <v>1</v>
      </c>
      <c r="AH302" s="95" t="s">
        <v>7</v>
      </c>
      <c r="AI302" s="95" t="s">
        <v>382</v>
      </c>
      <c r="AJ302" s="16"/>
      <c r="AK302" s="16"/>
      <c r="AL302" s="16"/>
      <c r="AM302" s="16"/>
    </row>
    <row r="303" spans="1:39" x14ac:dyDescent="0.3">
      <c r="A303" s="16"/>
      <c r="B303" s="26">
        <v>7</v>
      </c>
      <c r="C303" s="24">
        <v>16</v>
      </c>
      <c r="D303" s="36" t="s">
        <v>325</v>
      </c>
      <c r="E303" s="41">
        <v>1</v>
      </c>
      <c r="F303" s="41"/>
      <c r="G303" s="26"/>
      <c r="H303" s="26"/>
      <c r="I303" s="41" t="s">
        <v>326</v>
      </c>
      <c r="J303" s="16"/>
      <c r="K303" s="16"/>
      <c r="L303" s="19">
        <v>1</v>
      </c>
      <c r="M303" s="16" t="str">
        <f>+T303</f>
        <v>Bryan</v>
      </c>
      <c r="N303" s="83">
        <v>1</v>
      </c>
      <c r="O303" s="84" t="s">
        <v>6</v>
      </c>
      <c r="P303" s="83">
        <v>0</v>
      </c>
      <c r="Q303" s="16" t="str">
        <f>+T304</f>
        <v>Carlos</v>
      </c>
      <c r="R303" s="16"/>
      <c r="S303" s="85">
        <v>1</v>
      </c>
      <c r="T303" s="86" t="s">
        <v>440</v>
      </c>
      <c r="U303" s="85">
        <v>6</v>
      </c>
      <c r="V303" s="86">
        <f>IF(N304&gt;P304,1,0)+IF(P306&gt;N306,1,0)+IF(N307&gt;P307,1,0)+IF(P309&gt;N309,1,0)+IF(N310&gt;P310,1,0)+IF(N303&gt;P303,1,0)</f>
        <v>3</v>
      </c>
      <c r="W303" s="85">
        <f>IF(N304=P304,1,0)+IF(P306=N306,1,0)+IF(N307=P307,1,0)+IF(P309=N309,1,0)+IF(N310=P310,1,0)+IF(N303=P303,1,0)</f>
        <v>0</v>
      </c>
      <c r="X303" s="85">
        <f>IF(N304&lt;P304,1,0)+IF(P306&lt;N306,1,0)+IF(N307&lt;P307,1,0)+IF(P309&lt;N309,1,0)+IF(N310&lt;P310,1,0)+IF(N303&lt;P303,1,0)</f>
        <v>3</v>
      </c>
      <c r="Y303" s="85">
        <f>+N303+N304+P306+N307+P309+N310</f>
        <v>11</v>
      </c>
      <c r="Z303" s="85">
        <f>+P303+P304+N306+P307+N309+P310</f>
        <v>10</v>
      </c>
      <c r="AA303" s="85">
        <f>+Y303-Z303</f>
        <v>1</v>
      </c>
      <c r="AB303" s="89">
        <f>+V303*3+W303*1+X303*0</f>
        <v>9</v>
      </c>
      <c r="AC303" s="16"/>
      <c r="AD303" s="16"/>
      <c r="AE303" s="97">
        <v>1</v>
      </c>
      <c r="AF303" s="100" t="s">
        <v>34</v>
      </c>
      <c r="AG303" s="99">
        <v>3</v>
      </c>
      <c r="AH303" s="99">
        <v>1</v>
      </c>
      <c r="AI303" s="99">
        <v>6</v>
      </c>
      <c r="AJ303" s="16"/>
      <c r="AK303" s="16"/>
      <c r="AL303" s="16"/>
      <c r="AM303" s="16"/>
    </row>
    <row r="304" spans="1:39" x14ac:dyDescent="0.3">
      <c r="A304" s="16"/>
      <c r="B304" s="26">
        <v>8</v>
      </c>
      <c r="C304" s="24">
        <v>4</v>
      </c>
      <c r="D304" s="52" t="s">
        <v>34</v>
      </c>
      <c r="E304" s="41">
        <v>3</v>
      </c>
      <c r="F304" s="41">
        <v>1</v>
      </c>
      <c r="G304" s="26"/>
      <c r="H304" s="26"/>
      <c r="I304" s="41" t="s">
        <v>440</v>
      </c>
      <c r="J304" s="16"/>
      <c r="K304" s="16"/>
      <c r="L304" s="85">
        <v>2</v>
      </c>
      <c r="M304" s="86" t="str">
        <f>+T303</f>
        <v>Bryan</v>
      </c>
      <c r="N304" s="87">
        <v>3</v>
      </c>
      <c r="O304" s="88" t="s">
        <v>6</v>
      </c>
      <c r="P304" s="87">
        <v>0</v>
      </c>
      <c r="Q304" s="86" t="str">
        <f>+T305</f>
        <v>Marcelo</v>
      </c>
      <c r="R304" s="16"/>
      <c r="S304" s="17">
        <v>2</v>
      </c>
      <c r="T304" s="16" t="s">
        <v>389</v>
      </c>
      <c r="U304" s="17">
        <v>6</v>
      </c>
      <c r="V304" s="16">
        <f>IF(N305&gt;P305,1,0)+IF(P306&lt;N306,1,0)+IF(N308&lt;P308,1,0)+IF(P309&lt;N309,1,0)+IF(N311&lt;P311,1,0)+IF(N303&lt;P303,1,0)</f>
        <v>2</v>
      </c>
      <c r="W304" s="17">
        <f>IF(N305=P305,1,0)+IF(P306=N306,1,0)+IF(N308=P308,1,0)+IF(P309=N309,1,0)+IF(N311=P311,1,0)+IF(N303=P303,1,0)</f>
        <v>0</v>
      </c>
      <c r="X304" s="17">
        <f>IF(N305&lt;P305,1,0)+IF(P306&gt;N306,1,0)+IF(N308&gt;P308,1,0)+IF(P309&gt;N309,1,0)+IF(N311&gt;P311,1,0)+IF(N303&gt;P303,1,0)</f>
        <v>4</v>
      </c>
      <c r="Y304" s="17">
        <f>+P303+N305+N306+P308+N309+P311</f>
        <v>7</v>
      </c>
      <c r="Z304" s="17">
        <f>+N303+P305+P306+N308+P309+N311</f>
        <v>12</v>
      </c>
      <c r="AA304" s="17">
        <f>+Y304-Z304</f>
        <v>-5</v>
      </c>
      <c r="AB304" s="21">
        <f>+V304*3+W304*1+X304*0</f>
        <v>6</v>
      </c>
      <c r="AC304" s="16"/>
      <c r="AD304" s="16"/>
      <c r="AE304" s="97">
        <v>2</v>
      </c>
      <c r="AF304" s="100" t="s">
        <v>327</v>
      </c>
      <c r="AG304" s="99"/>
      <c r="AH304" s="99"/>
      <c r="AI304" s="99">
        <v>5.5</v>
      </c>
      <c r="AJ304" s="16"/>
      <c r="AK304" s="16"/>
      <c r="AL304" s="16"/>
      <c r="AM304" s="16"/>
    </row>
    <row r="305" spans="1:39" x14ac:dyDescent="0.3">
      <c r="A305" s="16"/>
      <c r="B305" s="26">
        <v>10</v>
      </c>
      <c r="C305" s="24">
        <v>14</v>
      </c>
      <c r="D305" s="27" t="s">
        <v>326</v>
      </c>
      <c r="E305" s="41">
        <v>4</v>
      </c>
      <c r="F305" s="41">
        <v>1</v>
      </c>
      <c r="G305" s="26"/>
      <c r="H305" s="26"/>
      <c r="I305" s="41" t="s">
        <v>326</v>
      </c>
      <c r="J305" s="16"/>
      <c r="K305" s="16"/>
      <c r="L305" s="19">
        <v>3</v>
      </c>
      <c r="M305" s="16" t="str">
        <f>+T304</f>
        <v>Carlos</v>
      </c>
      <c r="N305" s="83">
        <v>0</v>
      </c>
      <c r="O305" s="84" t="s">
        <v>6</v>
      </c>
      <c r="P305" s="83">
        <v>3</v>
      </c>
      <c r="Q305" s="16" t="str">
        <f>+T305</f>
        <v>Marcelo</v>
      </c>
      <c r="R305" s="16"/>
      <c r="S305" s="85">
        <v>3</v>
      </c>
      <c r="T305" s="86" t="s">
        <v>326</v>
      </c>
      <c r="U305" s="85">
        <v>6</v>
      </c>
      <c r="V305" s="86">
        <f>IF(N305&lt;P305,1,0)+IF(P307&gt;N307,1,0)+IF(N308&gt;P308,1,0)+IF(P310&gt;N310,1,0)+IF(N311&gt;P311,1,0)+IF(N304&lt;P304,1,0)</f>
        <v>4</v>
      </c>
      <c r="W305" s="85">
        <f>IF(N305=P305,1,0)+IF(P307=N307,1,0)+IF(N308=P308,1,0)+IF(P310=N310,1,0)+IF(N311=P311,1,0)+IF(N304=P304,1,0)</f>
        <v>0</v>
      </c>
      <c r="X305" s="85">
        <f>IF(N305&gt;P305,1,0)+IF(P307&lt;N307,1,0)+IF(N308&lt;P308,1,0)+IF(P310&lt;N310,1,0)+IF(N311&lt;P311,1,0)+IF(N304&gt;P304,1,0)</f>
        <v>2</v>
      </c>
      <c r="Y305" s="85">
        <f>+P304+P305+P307+N308+P310+N311</f>
        <v>10</v>
      </c>
      <c r="Z305" s="85">
        <f>+N304+N305+N307+P308+N310+P311</f>
        <v>6</v>
      </c>
      <c r="AA305" s="85">
        <f>+Y305-Z305</f>
        <v>4</v>
      </c>
      <c r="AB305" s="89">
        <f>+V305*3+W305*1+X305*0</f>
        <v>12</v>
      </c>
      <c r="AC305" s="16"/>
      <c r="AD305" s="16"/>
      <c r="AE305" s="97">
        <v>3</v>
      </c>
      <c r="AF305" s="100" t="s">
        <v>310</v>
      </c>
      <c r="AG305" s="99">
        <v>1</v>
      </c>
      <c r="AH305" s="99"/>
      <c r="AI305" s="99">
        <v>4</v>
      </c>
      <c r="AJ305" s="16"/>
      <c r="AK305" s="16"/>
      <c r="AL305" s="16"/>
      <c r="AM305" s="16"/>
    </row>
    <row r="306" spans="1:39" x14ac:dyDescent="0.3">
      <c r="A306" s="16"/>
      <c r="B306" s="26">
        <v>12</v>
      </c>
      <c r="C306" s="24">
        <v>19</v>
      </c>
      <c r="D306" s="52" t="s">
        <v>322</v>
      </c>
      <c r="E306" s="41">
        <v>1</v>
      </c>
      <c r="F306" s="41"/>
      <c r="G306" s="26"/>
      <c r="H306" s="26"/>
      <c r="I306" s="41" t="s">
        <v>326</v>
      </c>
      <c r="J306" s="16"/>
      <c r="K306" s="16"/>
      <c r="L306" s="85">
        <v>4</v>
      </c>
      <c r="M306" s="86" t="str">
        <f>+T304</f>
        <v>Carlos</v>
      </c>
      <c r="N306" s="87">
        <v>4</v>
      </c>
      <c r="O306" s="88" t="s">
        <v>6</v>
      </c>
      <c r="P306" s="87">
        <v>3</v>
      </c>
      <c r="Q306" s="86" t="str">
        <f>+T303</f>
        <v>Bryan</v>
      </c>
      <c r="R306" s="16"/>
      <c r="S306" s="16"/>
      <c r="T306" s="16"/>
      <c r="U306" s="16"/>
      <c r="V306" s="16"/>
      <c r="W306" s="16"/>
      <c r="X306" s="16"/>
      <c r="Y306" s="16"/>
      <c r="Z306" s="16"/>
      <c r="AA306" s="16"/>
      <c r="AB306" s="16"/>
      <c r="AC306" s="16"/>
      <c r="AD306" s="16"/>
      <c r="AE306" s="97">
        <v>4</v>
      </c>
      <c r="AF306" s="100" t="s">
        <v>299</v>
      </c>
      <c r="AG306" s="99">
        <v>2</v>
      </c>
      <c r="AH306" s="99"/>
      <c r="AI306" s="99">
        <v>6</v>
      </c>
      <c r="AJ306" s="16"/>
      <c r="AK306" s="16"/>
      <c r="AL306" s="16"/>
      <c r="AM306" s="16"/>
    </row>
    <row r="307" spans="1:39" x14ac:dyDescent="0.3">
      <c r="A307" s="16"/>
      <c r="B307" s="26">
        <v>13</v>
      </c>
      <c r="C307" s="24">
        <v>2</v>
      </c>
      <c r="D307" s="52" t="s">
        <v>327</v>
      </c>
      <c r="E307" s="41"/>
      <c r="F307" s="41"/>
      <c r="G307" s="26"/>
      <c r="H307" s="26"/>
      <c r="I307" s="41" t="s">
        <v>440</v>
      </c>
      <c r="J307" s="16"/>
      <c r="K307" s="16"/>
      <c r="L307" s="19">
        <v>5</v>
      </c>
      <c r="M307" s="16" t="str">
        <f>+T303</f>
        <v>Bryan</v>
      </c>
      <c r="N307" s="83">
        <v>2</v>
      </c>
      <c r="O307" s="84" t="s">
        <v>6</v>
      </c>
      <c r="P307" s="83">
        <v>1</v>
      </c>
      <c r="Q307" s="16" t="str">
        <f>+T305</f>
        <v>Marcelo</v>
      </c>
      <c r="R307" s="16"/>
      <c r="S307" s="154" t="s">
        <v>432</v>
      </c>
      <c r="T307" s="154"/>
      <c r="U307" s="154"/>
      <c r="V307" s="154"/>
      <c r="W307" s="154"/>
      <c r="X307" s="154"/>
      <c r="Y307" s="154"/>
      <c r="Z307" s="154"/>
      <c r="AA307" s="154"/>
      <c r="AB307" s="154"/>
      <c r="AC307" s="16"/>
      <c r="AD307" s="16"/>
      <c r="AE307" s="97">
        <v>5</v>
      </c>
      <c r="AF307" s="100" t="s">
        <v>312</v>
      </c>
      <c r="AG307" s="99"/>
      <c r="AH307" s="99"/>
      <c r="AI307" s="99">
        <v>5.5</v>
      </c>
      <c r="AJ307" s="16"/>
      <c r="AK307" s="16"/>
      <c r="AL307" s="16"/>
      <c r="AM307" s="16"/>
    </row>
    <row r="308" spans="1:39" x14ac:dyDescent="0.3">
      <c r="A308" s="16"/>
      <c r="B308" s="26">
        <v>14</v>
      </c>
      <c r="C308" s="24">
        <v>5</v>
      </c>
      <c r="D308" s="52" t="s">
        <v>310</v>
      </c>
      <c r="E308" s="41">
        <v>1</v>
      </c>
      <c r="F308" s="41"/>
      <c r="G308" s="26"/>
      <c r="H308" s="26"/>
      <c r="I308" s="41" t="s">
        <v>440</v>
      </c>
      <c r="J308" s="16"/>
      <c r="K308" s="16"/>
      <c r="L308" s="85">
        <v>6</v>
      </c>
      <c r="M308" s="86" t="str">
        <f>+T305</f>
        <v>Marcelo</v>
      </c>
      <c r="N308" s="87">
        <v>3</v>
      </c>
      <c r="O308" s="88" t="s">
        <v>6</v>
      </c>
      <c r="P308" s="87">
        <v>0</v>
      </c>
      <c r="Q308" s="86" t="str">
        <f>+T304</f>
        <v>Carlos</v>
      </c>
      <c r="R308" s="16"/>
      <c r="S308" s="17"/>
      <c r="T308" s="16"/>
      <c r="U308" s="17" t="s">
        <v>0</v>
      </c>
      <c r="V308" s="17" t="s">
        <v>1</v>
      </c>
      <c r="W308" s="17" t="s">
        <v>2</v>
      </c>
      <c r="X308" s="17" t="s">
        <v>3</v>
      </c>
      <c r="Y308" s="17" t="s">
        <v>4</v>
      </c>
      <c r="Z308" s="17" t="s">
        <v>5</v>
      </c>
      <c r="AA308" s="17" t="s">
        <v>52</v>
      </c>
      <c r="AB308" s="21" t="s">
        <v>53</v>
      </c>
      <c r="AC308" s="16"/>
      <c r="AD308" s="16"/>
      <c r="AE308" s="97">
        <v>6</v>
      </c>
      <c r="AF308" s="100" t="s">
        <v>387</v>
      </c>
      <c r="AG308" s="99"/>
      <c r="AH308" s="99"/>
      <c r="AI308" s="99">
        <v>6</v>
      </c>
      <c r="AJ308" s="16"/>
      <c r="AK308" s="16"/>
      <c r="AL308" s="16"/>
      <c r="AM308" s="16"/>
    </row>
    <row r="309" spans="1:39" x14ac:dyDescent="0.3">
      <c r="A309" s="16"/>
      <c r="B309" s="26">
        <v>24</v>
      </c>
      <c r="C309" s="24">
        <v>15</v>
      </c>
      <c r="D309" s="27" t="s">
        <v>309</v>
      </c>
      <c r="E309" s="41"/>
      <c r="F309" s="41">
        <v>3</v>
      </c>
      <c r="G309" s="24"/>
      <c r="H309" s="24"/>
      <c r="I309" s="41" t="s">
        <v>326</v>
      </c>
      <c r="J309" s="16"/>
      <c r="K309" s="16"/>
      <c r="L309" s="19">
        <v>7</v>
      </c>
      <c r="M309" s="16" t="str">
        <f>+T304</f>
        <v>Carlos</v>
      </c>
      <c r="N309" s="83">
        <v>3</v>
      </c>
      <c r="O309" s="84" t="s">
        <v>6</v>
      </c>
      <c r="P309" s="83">
        <v>1</v>
      </c>
      <c r="Q309" s="16" t="str">
        <f>+T303</f>
        <v>Bryan</v>
      </c>
      <c r="R309" s="16"/>
      <c r="S309" s="85">
        <v>1</v>
      </c>
      <c r="T309" s="86" t="s">
        <v>326</v>
      </c>
      <c r="U309" s="85">
        <v>6</v>
      </c>
      <c r="V309" s="86">
        <v>4</v>
      </c>
      <c r="W309" s="85">
        <v>0</v>
      </c>
      <c r="X309" s="85">
        <v>2</v>
      </c>
      <c r="Y309" s="85">
        <v>6</v>
      </c>
      <c r="Z309" s="85">
        <v>6</v>
      </c>
      <c r="AA309" s="85">
        <v>4</v>
      </c>
      <c r="AB309" s="89">
        <v>12</v>
      </c>
      <c r="AC309" s="16"/>
      <c r="AD309" s="16"/>
      <c r="AE309" s="97">
        <v>7</v>
      </c>
      <c r="AF309" s="100" t="s">
        <v>454</v>
      </c>
      <c r="AG309" s="99">
        <v>1</v>
      </c>
      <c r="AH309" s="99"/>
      <c r="AI309" s="99">
        <v>5.5</v>
      </c>
      <c r="AJ309" s="16"/>
      <c r="AK309" s="16"/>
      <c r="AL309" s="16"/>
      <c r="AM309" s="16"/>
    </row>
    <row r="310" spans="1:39" x14ac:dyDescent="0.3">
      <c r="A310" s="16"/>
      <c r="B310" s="26">
        <v>25</v>
      </c>
      <c r="C310" s="24">
        <v>9</v>
      </c>
      <c r="D310" s="52" t="s">
        <v>298</v>
      </c>
      <c r="E310" s="41"/>
      <c r="F310" s="41"/>
      <c r="G310" s="26"/>
      <c r="H310" s="26"/>
      <c r="I310" s="41" t="s">
        <v>389</v>
      </c>
      <c r="J310" s="16"/>
      <c r="K310" s="16"/>
      <c r="L310" s="85">
        <v>8</v>
      </c>
      <c r="M310" s="86" t="str">
        <f>+T303</f>
        <v>Bryan</v>
      </c>
      <c r="N310" s="87">
        <v>1</v>
      </c>
      <c r="O310" s="88" t="s">
        <v>6</v>
      </c>
      <c r="P310" s="87">
        <v>2</v>
      </c>
      <c r="Q310" s="86" t="str">
        <f>+T305</f>
        <v>Marcelo</v>
      </c>
      <c r="R310" s="16"/>
      <c r="S310" s="17">
        <v>2</v>
      </c>
      <c r="T310" s="16" t="s">
        <v>440</v>
      </c>
      <c r="U310" s="17">
        <v>6</v>
      </c>
      <c r="V310" s="16">
        <v>3</v>
      </c>
      <c r="W310" s="17">
        <v>0</v>
      </c>
      <c r="X310" s="17">
        <v>3</v>
      </c>
      <c r="Y310" s="17">
        <v>11</v>
      </c>
      <c r="Z310" s="17">
        <v>10</v>
      </c>
      <c r="AA310" s="17">
        <v>1</v>
      </c>
      <c r="AB310" s="21">
        <v>9</v>
      </c>
      <c r="AC310" s="16"/>
      <c r="AD310" s="16"/>
      <c r="AE310" s="101">
        <v>1</v>
      </c>
      <c r="AF310" s="102" t="s">
        <v>298</v>
      </c>
      <c r="AG310" s="103"/>
      <c r="AH310" s="103"/>
      <c r="AI310" s="103">
        <v>5.5</v>
      </c>
      <c r="AJ310" s="16"/>
      <c r="AK310" s="16"/>
      <c r="AL310" s="16"/>
      <c r="AM310" s="16"/>
    </row>
    <row r="311" spans="1:39" x14ac:dyDescent="0.3">
      <c r="A311" s="16"/>
      <c r="B311" s="26">
        <v>28</v>
      </c>
      <c r="C311" s="24">
        <v>8</v>
      </c>
      <c r="D311" s="52" t="s">
        <v>11</v>
      </c>
      <c r="E311" s="41"/>
      <c r="F311" s="41"/>
      <c r="G311" s="26"/>
      <c r="H311" s="26"/>
      <c r="I311" s="41" t="s">
        <v>389</v>
      </c>
      <c r="J311" s="16"/>
      <c r="K311" s="16"/>
      <c r="L311" s="19">
        <v>9</v>
      </c>
      <c r="M311" s="16" t="str">
        <f>+T305</f>
        <v>Marcelo</v>
      </c>
      <c r="N311" s="83">
        <v>1</v>
      </c>
      <c r="O311" s="84" t="s">
        <v>6</v>
      </c>
      <c r="P311" s="83">
        <v>0</v>
      </c>
      <c r="Q311" s="16" t="str">
        <f>+T304</f>
        <v>Carlos</v>
      </c>
      <c r="R311" s="16"/>
      <c r="S311" s="85">
        <v>3</v>
      </c>
      <c r="T311" s="86" t="s">
        <v>389</v>
      </c>
      <c r="U311" s="85">
        <v>6</v>
      </c>
      <c r="V311" s="86">
        <v>2</v>
      </c>
      <c r="W311" s="85">
        <v>0</v>
      </c>
      <c r="X311" s="85">
        <v>4</v>
      </c>
      <c r="Y311" s="85">
        <v>7</v>
      </c>
      <c r="Z311" s="85">
        <v>12</v>
      </c>
      <c r="AA311" s="85">
        <v>-5</v>
      </c>
      <c r="AB311" s="89">
        <v>6</v>
      </c>
      <c r="AC311" s="16"/>
      <c r="AD311" s="16"/>
      <c r="AE311" s="101">
        <v>2</v>
      </c>
      <c r="AF311" s="102" t="s">
        <v>11</v>
      </c>
      <c r="AG311" s="103"/>
      <c r="AH311" s="103"/>
      <c r="AI311" s="103">
        <v>5.5</v>
      </c>
      <c r="AJ311" s="16"/>
      <c r="AK311" s="16"/>
      <c r="AL311" s="16"/>
      <c r="AM311" s="16"/>
    </row>
    <row r="312" spans="1:39" x14ac:dyDescent="0.3">
      <c r="A312" s="16"/>
      <c r="B312" s="26">
        <v>29</v>
      </c>
      <c r="C312" s="24">
        <v>17</v>
      </c>
      <c r="D312" s="52" t="s">
        <v>297</v>
      </c>
      <c r="E312" s="41"/>
      <c r="F312" s="41"/>
      <c r="G312" s="26"/>
      <c r="H312" s="26"/>
      <c r="I312" s="41" t="s">
        <v>326</v>
      </c>
      <c r="J312" s="16"/>
      <c r="K312" s="16"/>
      <c r="L312" s="16"/>
      <c r="M312" s="16"/>
      <c r="N312" s="16"/>
      <c r="O312" s="16"/>
      <c r="P312" s="16"/>
      <c r="Q312" s="16"/>
      <c r="R312" s="16"/>
      <c r="S312" s="16"/>
      <c r="T312" s="16"/>
      <c r="U312" s="16"/>
      <c r="V312" s="16"/>
      <c r="W312" s="16"/>
      <c r="X312" s="16"/>
      <c r="Y312" s="16"/>
      <c r="Z312" s="16"/>
      <c r="AA312" s="16"/>
      <c r="AB312" s="16"/>
      <c r="AC312" s="16"/>
      <c r="AD312" s="16"/>
      <c r="AE312" s="101">
        <v>3</v>
      </c>
      <c r="AF312" s="102" t="s">
        <v>348</v>
      </c>
      <c r="AG312" s="103">
        <v>3</v>
      </c>
      <c r="AH312" s="103"/>
      <c r="AI312" s="103">
        <v>5</v>
      </c>
      <c r="AJ312" s="16"/>
      <c r="AK312" s="16"/>
      <c r="AL312" s="16"/>
      <c r="AM312" s="16"/>
    </row>
    <row r="313" spans="1:39" x14ac:dyDescent="0.3">
      <c r="A313" s="16"/>
      <c r="B313" s="26">
        <v>31</v>
      </c>
      <c r="C313" s="24">
        <v>1</v>
      </c>
      <c r="D313" s="11" t="s">
        <v>299</v>
      </c>
      <c r="E313" s="41">
        <v>2</v>
      </c>
      <c r="F313" s="41"/>
      <c r="G313" s="26"/>
      <c r="H313" s="26"/>
      <c r="I313" s="41" t="s">
        <v>440</v>
      </c>
      <c r="J313" s="16"/>
      <c r="K313" s="16"/>
      <c r="L313" s="16"/>
      <c r="M313" s="16"/>
      <c r="N313" s="16"/>
      <c r="O313" s="16"/>
      <c r="P313" s="16"/>
      <c r="Q313" s="16"/>
      <c r="R313" s="16"/>
      <c r="S313" s="16"/>
      <c r="T313" s="16"/>
      <c r="U313" s="16"/>
      <c r="V313" s="16"/>
      <c r="W313" s="16"/>
      <c r="X313" s="16"/>
      <c r="Y313" s="16"/>
      <c r="Z313" s="16"/>
      <c r="AA313" s="16"/>
      <c r="AB313" s="16"/>
      <c r="AC313" s="16"/>
      <c r="AD313" s="16"/>
      <c r="AE313" s="101">
        <v>4</v>
      </c>
      <c r="AF313" s="102" t="s">
        <v>365</v>
      </c>
      <c r="AG313" s="103"/>
      <c r="AH313" s="103"/>
      <c r="AI313" s="103">
        <v>6</v>
      </c>
      <c r="AJ313" s="16"/>
      <c r="AK313" s="16"/>
      <c r="AL313" s="16"/>
      <c r="AM313" s="16"/>
    </row>
    <row r="314" spans="1:39" x14ac:dyDescent="0.3">
      <c r="A314" s="16"/>
      <c r="B314" s="26">
        <v>34</v>
      </c>
      <c r="C314" s="24">
        <v>3</v>
      </c>
      <c r="D314" s="52" t="s">
        <v>312</v>
      </c>
      <c r="E314" s="41"/>
      <c r="F314" s="41"/>
      <c r="G314" s="26"/>
      <c r="H314" s="26"/>
      <c r="I314" s="41" t="s">
        <v>440</v>
      </c>
      <c r="J314" s="16"/>
      <c r="K314" s="16"/>
      <c r="L314" s="16"/>
      <c r="M314" s="16"/>
      <c r="N314" s="16"/>
      <c r="O314" s="16"/>
      <c r="P314" s="16"/>
      <c r="Q314" s="16"/>
      <c r="R314" s="16"/>
      <c r="S314" s="16"/>
      <c r="T314" s="16"/>
      <c r="U314" s="16"/>
      <c r="V314" s="16"/>
      <c r="W314" s="16"/>
      <c r="X314" s="16"/>
      <c r="Y314" s="16"/>
      <c r="Z314" s="16"/>
      <c r="AA314" s="16"/>
      <c r="AB314" s="16"/>
      <c r="AC314" s="16"/>
      <c r="AD314" s="16"/>
      <c r="AE314" s="101">
        <v>5</v>
      </c>
      <c r="AF314" s="102" t="s">
        <v>305</v>
      </c>
      <c r="AG314" s="103">
        <v>2</v>
      </c>
      <c r="AH314" s="103"/>
      <c r="AI314" s="103">
        <v>5.5</v>
      </c>
      <c r="AJ314" s="16"/>
      <c r="AK314" s="16"/>
      <c r="AL314" s="16"/>
      <c r="AM314" s="16"/>
    </row>
    <row r="315" spans="1:39" x14ac:dyDescent="0.3">
      <c r="A315" s="16"/>
      <c r="B315" s="26">
        <v>35</v>
      </c>
      <c r="C315" s="24">
        <v>11</v>
      </c>
      <c r="D315" s="36" t="s">
        <v>348</v>
      </c>
      <c r="E315" s="41">
        <v>3</v>
      </c>
      <c r="F315" s="41"/>
      <c r="G315" s="24"/>
      <c r="H315" s="24"/>
      <c r="I315" s="41" t="s">
        <v>389</v>
      </c>
      <c r="J315" s="16"/>
      <c r="K315" s="16"/>
      <c r="L315" s="16"/>
      <c r="M315" s="16"/>
      <c r="N315" s="16"/>
      <c r="O315" s="16"/>
      <c r="P315" s="16"/>
      <c r="Q315" s="16"/>
      <c r="R315" s="16"/>
      <c r="S315" s="16"/>
      <c r="T315" s="16"/>
      <c r="U315" s="16"/>
      <c r="V315" s="16"/>
      <c r="W315" s="16"/>
      <c r="X315" s="16"/>
      <c r="Y315" s="16"/>
      <c r="Z315" s="16"/>
      <c r="AA315" s="16"/>
      <c r="AB315" s="16"/>
      <c r="AC315" s="16"/>
      <c r="AD315" s="16"/>
      <c r="AE315" s="101">
        <v>6</v>
      </c>
      <c r="AF315" s="102" t="s">
        <v>437</v>
      </c>
      <c r="AG315" s="103">
        <v>1</v>
      </c>
      <c r="AH315" s="103"/>
      <c r="AI315" s="103">
        <v>5</v>
      </c>
      <c r="AJ315" s="16"/>
      <c r="AK315" s="16"/>
      <c r="AL315" s="16"/>
      <c r="AM315" s="16"/>
    </row>
    <row r="316" spans="1:39" x14ac:dyDescent="0.3">
      <c r="A316" s="16"/>
      <c r="B316" s="26">
        <v>54</v>
      </c>
      <c r="C316" s="24">
        <v>6</v>
      </c>
      <c r="D316" s="52" t="s">
        <v>345</v>
      </c>
      <c r="E316" s="41"/>
      <c r="F316" s="41"/>
      <c r="G316" s="26"/>
      <c r="H316" s="26"/>
      <c r="I316" s="41" t="s">
        <v>440</v>
      </c>
      <c r="J316" s="16"/>
      <c r="K316" s="16"/>
      <c r="L316" s="16"/>
      <c r="M316" s="16"/>
      <c r="N316" s="16"/>
      <c r="O316" s="16"/>
      <c r="P316" s="16"/>
      <c r="Q316" s="16"/>
      <c r="R316" s="16"/>
      <c r="S316" s="16"/>
      <c r="T316" s="16"/>
      <c r="U316" s="16"/>
      <c r="V316" s="16"/>
      <c r="W316" s="16"/>
      <c r="X316" s="16"/>
      <c r="Y316" s="16"/>
      <c r="Z316" s="16"/>
      <c r="AA316" s="16"/>
      <c r="AB316" s="16"/>
      <c r="AC316" s="16"/>
      <c r="AD316" s="16"/>
      <c r="AE316" s="101">
        <v>7</v>
      </c>
      <c r="AF316" s="102" t="s">
        <v>455</v>
      </c>
      <c r="AG316" s="103"/>
      <c r="AH316" s="103"/>
      <c r="AI316" s="103">
        <v>6</v>
      </c>
      <c r="AJ316" s="16"/>
      <c r="AK316" s="16"/>
      <c r="AL316" s="16"/>
      <c r="AM316" s="16"/>
    </row>
    <row r="317" spans="1:39" x14ac:dyDescent="0.3">
      <c r="A317" s="16"/>
      <c r="B317" s="26">
        <v>56</v>
      </c>
      <c r="C317" s="24">
        <v>20</v>
      </c>
      <c r="D317" s="52" t="s">
        <v>365</v>
      </c>
      <c r="E317" s="41"/>
      <c r="F317" s="41"/>
      <c r="G317" s="24"/>
      <c r="H317" s="24"/>
      <c r="I317" s="41" t="s">
        <v>389</v>
      </c>
      <c r="J317" s="16"/>
      <c r="K317" s="16"/>
      <c r="L317" s="16"/>
      <c r="M317" s="16"/>
      <c r="N317" s="16"/>
      <c r="O317" s="16"/>
      <c r="P317" s="16"/>
      <c r="Q317" s="16"/>
      <c r="R317" s="16"/>
      <c r="S317" s="16"/>
      <c r="T317" s="16"/>
      <c r="U317" s="16"/>
      <c r="V317" s="16"/>
      <c r="W317" s="16"/>
      <c r="X317" s="16"/>
      <c r="Y317" s="16"/>
      <c r="Z317" s="16"/>
      <c r="AA317" s="16"/>
      <c r="AB317" s="16"/>
      <c r="AC317" s="16"/>
      <c r="AD317" s="16"/>
      <c r="AE317" s="97">
        <v>1</v>
      </c>
      <c r="AF317" s="98" t="s">
        <v>325</v>
      </c>
      <c r="AG317" s="99">
        <v>1</v>
      </c>
      <c r="AH317" s="99"/>
      <c r="AI317" s="99">
        <v>9</v>
      </c>
      <c r="AJ317" s="16"/>
      <c r="AK317" s="16"/>
      <c r="AL317" s="16"/>
      <c r="AM317" s="16"/>
    </row>
    <row r="318" spans="1:39" x14ac:dyDescent="0.3">
      <c r="A318" s="16"/>
      <c r="B318" s="26">
        <v>69</v>
      </c>
      <c r="C318" s="24">
        <v>18</v>
      </c>
      <c r="D318" s="52" t="s">
        <v>56</v>
      </c>
      <c r="E318" s="41"/>
      <c r="F318" s="41"/>
      <c r="G318" s="26"/>
      <c r="H318" s="26"/>
      <c r="I318" s="41" t="s">
        <v>326</v>
      </c>
      <c r="J318" s="16"/>
      <c r="K318" s="16"/>
      <c r="L318" s="16"/>
      <c r="M318" s="16"/>
      <c r="N318" s="16"/>
      <c r="O318" s="16"/>
      <c r="P318" s="16"/>
      <c r="Q318" s="16"/>
      <c r="R318" s="16"/>
      <c r="S318" s="16"/>
      <c r="T318" s="16"/>
      <c r="U318" s="16"/>
      <c r="V318" s="16"/>
      <c r="W318" s="16"/>
      <c r="X318" s="16"/>
      <c r="Y318" s="16"/>
      <c r="Z318" s="16"/>
      <c r="AA318" s="16"/>
      <c r="AB318" s="16"/>
      <c r="AC318" s="16"/>
      <c r="AD318" s="16"/>
      <c r="AE318" s="97">
        <v>2</v>
      </c>
      <c r="AF318" s="100" t="s">
        <v>326</v>
      </c>
      <c r="AG318" s="99">
        <v>4</v>
      </c>
      <c r="AH318" s="99">
        <v>1</v>
      </c>
      <c r="AI318" s="99">
        <v>9</v>
      </c>
      <c r="AJ318" s="16"/>
      <c r="AK318" s="16"/>
      <c r="AL318" s="16"/>
      <c r="AM318" s="16"/>
    </row>
    <row r="319" spans="1:39" x14ac:dyDescent="0.3">
      <c r="A319" s="16"/>
      <c r="B319" s="26">
        <v>70</v>
      </c>
      <c r="C319" s="24">
        <v>10</v>
      </c>
      <c r="D319" s="52" t="s">
        <v>305</v>
      </c>
      <c r="E319" s="41">
        <v>2</v>
      </c>
      <c r="F319" s="41"/>
      <c r="G319" s="26"/>
      <c r="H319" s="26"/>
      <c r="I319" s="41" t="s">
        <v>389</v>
      </c>
      <c r="J319" s="16"/>
      <c r="K319" s="16"/>
      <c r="L319" s="16"/>
      <c r="M319" s="16"/>
      <c r="N319" s="16"/>
      <c r="O319" s="16"/>
      <c r="P319" s="16"/>
      <c r="Q319" s="16"/>
      <c r="R319" s="16"/>
      <c r="S319" s="16"/>
      <c r="T319" s="16"/>
      <c r="U319" s="16"/>
      <c r="V319" s="16"/>
      <c r="W319" s="16"/>
      <c r="X319" s="16"/>
      <c r="Y319" s="16"/>
      <c r="Z319" s="16"/>
      <c r="AA319" s="16"/>
      <c r="AB319" s="16"/>
      <c r="AC319" s="16"/>
      <c r="AD319" s="16"/>
      <c r="AE319" s="97">
        <v>3</v>
      </c>
      <c r="AF319" s="100" t="s">
        <v>322</v>
      </c>
      <c r="AG319" s="99">
        <v>1</v>
      </c>
      <c r="AH319" s="99"/>
      <c r="AI319" s="99">
        <v>8</v>
      </c>
      <c r="AJ319" s="16"/>
      <c r="AK319" s="16"/>
      <c r="AL319" s="16"/>
      <c r="AM319" s="16"/>
    </row>
    <row r="320" spans="1:39" x14ac:dyDescent="0.3">
      <c r="A320" s="16"/>
      <c r="B320" s="26">
        <v>71</v>
      </c>
      <c r="C320" s="24">
        <v>12</v>
      </c>
      <c r="D320" s="36" t="s">
        <v>437</v>
      </c>
      <c r="E320" s="41">
        <v>1</v>
      </c>
      <c r="F320" s="41"/>
      <c r="G320" s="26"/>
      <c r="H320" s="26"/>
      <c r="I320" s="41" t="s">
        <v>389</v>
      </c>
      <c r="J320" s="16"/>
      <c r="K320" s="16"/>
      <c r="L320" s="16"/>
      <c r="M320" s="16"/>
      <c r="N320" s="16"/>
      <c r="O320" s="16"/>
      <c r="P320" s="16"/>
      <c r="Q320" s="16"/>
      <c r="R320" s="16"/>
      <c r="S320" s="16"/>
      <c r="T320" s="16"/>
      <c r="U320" s="16"/>
      <c r="V320" s="16"/>
      <c r="W320" s="16"/>
      <c r="X320" s="16"/>
      <c r="Y320" s="16"/>
      <c r="Z320" s="16"/>
      <c r="AA320" s="16"/>
      <c r="AB320" s="16"/>
      <c r="AC320" s="16"/>
      <c r="AD320" s="16"/>
      <c r="AE320" s="97">
        <v>4</v>
      </c>
      <c r="AF320" s="100" t="s">
        <v>309</v>
      </c>
      <c r="AG320" s="99"/>
      <c r="AH320" s="99">
        <v>3</v>
      </c>
      <c r="AI320" s="99">
        <v>9</v>
      </c>
      <c r="AJ320" s="16"/>
      <c r="AK320" s="16"/>
      <c r="AL320" s="16"/>
      <c r="AM320" s="16"/>
    </row>
    <row r="321" spans="1:39" x14ac:dyDescent="0.3">
      <c r="A321" s="16"/>
      <c r="B321" s="26">
        <v>73</v>
      </c>
      <c r="C321" s="24">
        <v>7</v>
      </c>
      <c r="D321" s="52" t="s">
        <v>454</v>
      </c>
      <c r="E321" s="41">
        <v>1</v>
      </c>
      <c r="F321" s="41"/>
      <c r="G321" s="26"/>
      <c r="H321" s="26"/>
      <c r="I321" s="41" t="s">
        <v>440</v>
      </c>
      <c r="J321" s="16"/>
      <c r="K321" s="16"/>
      <c r="L321" s="16"/>
      <c r="M321" s="16"/>
      <c r="N321" s="16"/>
      <c r="O321" s="16"/>
      <c r="P321" s="16"/>
      <c r="Q321" s="16"/>
      <c r="R321" s="16"/>
      <c r="S321" s="16"/>
      <c r="T321" s="16"/>
      <c r="U321" s="16"/>
      <c r="V321" s="16"/>
      <c r="W321" s="16"/>
      <c r="X321" s="16"/>
      <c r="Y321" s="16"/>
      <c r="Z321" s="16"/>
      <c r="AA321" s="16"/>
      <c r="AB321" s="16"/>
      <c r="AC321" s="16"/>
      <c r="AD321" s="16"/>
      <c r="AE321" s="97">
        <v>5</v>
      </c>
      <c r="AF321" s="100" t="s">
        <v>297</v>
      </c>
      <c r="AG321" s="99"/>
      <c r="AH321" s="99"/>
      <c r="AI321" s="99">
        <v>9</v>
      </c>
      <c r="AJ321" s="16"/>
      <c r="AK321" s="16"/>
      <c r="AL321" s="16"/>
      <c r="AM321" s="16"/>
    </row>
    <row r="322" spans="1:39" x14ac:dyDescent="0.3">
      <c r="A322" s="16"/>
      <c r="B322" s="26">
        <v>74</v>
      </c>
      <c r="C322" s="24">
        <v>13</v>
      </c>
      <c r="D322" s="27" t="s">
        <v>455</v>
      </c>
      <c r="E322" s="41"/>
      <c r="F322" s="41"/>
      <c r="G322" s="26"/>
      <c r="H322" s="26"/>
      <c r="I322" s="41" t="s">
        <v>389</v>
      </c>
      <c r="J322" s="16"/>
      <c r="K322" s="16"/>
      <c r="L322" s="16"/>
      <c r="M322" s="16"/>
      <c r="N322" s="16"/>
      <c r="O322" s="16"/>
      <c r="P322" s="16"/>
      <c r="Q322" s="16"/>
      <c r="R322" s="16"/>
      <c r="S322" s="16"/>
      <c r="T322" s="16"/>
      <c r="U322" s="16"/>
      <c r="V322" s="16"/>
      <c r="W322" s="16"/>
      <c r="X322" s="16"/>
      <c r="Y322" s="16"/>
      <c r="Z322" s="16"/>
      <c r="AA322" s="16"/>
      <c r="AB322" s="16"/>
      <c r="AC322" s="16"/>
      <c r="AD322" s="16"/>
      <c r="AE322" s="97">
        <v>6</v>
      </c>
      <c r="AF322" s="100" t="s">
        <v>56</v>
      </c>
      <c r="AG322" s="99"/>
      <c r="AH322" s="99"/>
      <c r="AI322" s="99">
        <v>9</v>
      </c>
      <c r="AJ322" s="16"/>
      <c r="AK322" s="16"/>
      <c r="AL322" s="16"/>
      <c r="AM322" s="16"/>
    </row>
    <row r="323" spans="1:39" x14ac:dyDescent="0.3">
      <c r="A323" s="16"/>
      <c r="B323" s="26"/>
      <c r="C323" s="24">
        <v>21</v>
      </c>
      <c r="D323" s="36" t="s">
        <v>456</v>
      </c>
      <c r="E323" s="41"/>
      <c r="F323" s="41"/>
      <c r="G323" s="26"/>
      <c r="H323" s="26"/>
      <c r="I323" s="41" t="s">
        <v>326</v>
      </c>
      <c r="J323" s="16"/>
      <c r="K323" s="16"/>
      <c r="L323" s="16"/>
      <c r="M323" s="16"/>
      <c r="N323" s="16"/>
      <c r="O323" s="16"/>
      <c r="P323" s="16"/>
      <c r="Q323" s="16"/>
      <c r="R323" s="16"/>
      <c r="S323" s="16"/>
      <c r="T323" s="16"/>
      <c r="U323" s="16"/>
      <c r="V323" s="16"/>
      <c r="W323" s="16"/>
      <c r="X323" s="16"/>
      <c r="Y323" s="16"/>
      <c r="Z323" s="16"/>
      <c r="AA323" s="16"/>
      <c r="AB323" s="16"/>
      <c r="AC323" s="16"/>
      <c r="AD323" s="16"/>
      <c r="AE323" s="97">
        <v>7</v>
      </c>
      <c r="AF323" s="100" t="s">
        <v>456</v>
      </c>
      <c r="AG323" s="99"/>
      <c r="AH323" s="99"/>
      <c r="AI323" s="99">
        <v>7.5</v>
      </c>
      <c r="AJ323" s="16"/>
      <c r="AK323" s="16"/>
      <c r="AL323" s="16"/>
      <c r="AM323" s="16"/>
    </row>
    <row r="324" spans="1:39" x14ac:dyDescent="0.3">
      <c r="A324" s="16"/>
      <c r="B324" s="16"/>
      <c r="C324" s="17"/>
      <c r="D324" s="16"/>
      <c r="E324" s="16"/>
      <c r="F324" s="16"/>
      <c r="G324" s="16"/>
      <c r="H324" s="16"/>
      <c r="I324" s="16"/>
      <c r="J324" s="16"/>
      <c r="K324" s="16"/>
      <c r="L324" s="16"/>
      <c r="M324" s="16"/>
      <c r="N324" s="16"/>
      <c r="O324" s="16"/>
      <c r="P324" s="16"/>
      <c r="Q324" s="16"/>
      <c r="R324" s="16"/>
      <c r="S324" s="16"/>
      <c r="T324" s="16"/>
      <c r="U324" s="16"/>
      <c r="V324" s="16"/>
      <c r="W324" s="16"/>
      <c r="X324" s="16"/>
      <c r="Y324" s="16"/>
      <c r="Z324" s="16"/>
      <c r="AA324" s="16"/>
      <c r="AB324" s="16"/>
      <c r="AC324" s="16"/>
      <c r="AD324" s="16"/>
      <c r="AE324" s="17"/>
      <c r="AF324" s="16"/>
      <c r="AG324" s="16"/>
      <c r="AH324" s="16"/>
      <c r="AI324" s="16"/>
      <c r="AJ324" s="16"/>
      <c r="AK324" s="16"/>
      <c r="AL324" s="16"/>
      <c r="AM324" s="16"/>
    </row>
    <row r="325" spans="1:39" x14ac:dyDescent="0.3">
      <c r="A325" s="16"/>
      <c r="B325" s="20"/>
      <c r="C325" s="20"/>
      <c r="D325" s="20" t="s">
        <v>451</v>
      </c>
      <c r="E325" s="20"/>
      <c r="F325" s="20"/>
      <c r="G325" s="20"/>
      <c r="H325" s="20"/>
      <c r="I325" s="20"/>
      <c r="J325" s="16"/>
      <c r="K325" s="16"/>
      <c r="L325" s="20"/>
      <c r="M325" s="20" t="s">
        <v>452</v>
      </c>
      <c r="N325" s="20"/>
      <c r="O325" s="20"/>
      <c r="P325" s="20"/>
      <c r="Q325" s="20"/>
      <c r="R325" s="16"/>
      <c r="S325" s="154" t="s">
        <v>453</v>
      </c>
      <c r="T325" s="154"/>
      <c r="U325" s="154"/>
      <c r="V325" s="154"/>
      <c r="W325" s="154"/>
      <c r="X325" s="154"/>
      <c r="Y325" s="154"/>
      <c r="Z325" s="154"/>
      <c r="AA325" s="154"/>
      <c r="AB325" s="154"/>
      <c r="AC325" s="16"/>
      <c r="AD325" s="16"/>
      <c r="AE325" s="20"/>
      <c r="AF325" s="20" t="s">
        <v>451</v>
      </c>
      <c r="AG325" s="20"/>
      <c r="AH325" s="20"/>
      <c r="AI325" s="20"/>
      <c r="AJ325" s="16"/>
      <c r="AK325" s="16"/>
      <c r="AL325" s="16"/>
      <c r="AM325" s="16"/>
    </row>
    <row r="326" spans="1:39" x14ac:dyDescent="0.3">
      <c r="A326" s="16"/>
      <c r="B326" s="23" t="s">
        <v>14</v>
      </c>
      <c r="C326" s="22" t="s">
        <v>15</v>
      </c>
      <c r="D326" s="23" t="s">
        <v>78</v>
      </c>
      <c r="E326" s="22" t="s">
        <v>1</v>
      </c>
      <c r="F326" s="22" t="s">
        <v>7</v>
      </c>
      <c r="G326" s="22" t="s">
        <v>64</v>
      </c>
      <c r="H326" s="22" t="s">
        <v>65</v>
      </c>
      <c r="I326" s="22" t="s">
        <v>77</v>
      </c>
      <c r="J326" s="16"/>
      <c r="K326" s="16"/>
      <c r="L326" s="82" t="s">
        <v>233</v>
      </c>
      <c r="M326" s="82" t="s">
        <v>231</v>
      </c>
      <c r="N326" s="82"/>
      <c r="O326" s="82" t="s">
        <v>234</v>
      </c>
      <c r="P326" s="82"/>
      <c r="Q326" s="82" t="s">
        <v>232</v>
      </c>
      <c r="R326" s="16"/>
      <c r="S326" s="17"/>
      <c r="T326" s="16"/>
      <c r="U326" s="17" t="s">
        <v>0</v>
      </c>
      <c r="V326" s="17" t="s">
        <v>1</v>
      </c>
      <c r="W326" s="17" t="s">
        <v>2</v>
      </c>
      <c r="X326" s="17" t="s">
        <v>3</v>
      </c>
      <c r="Y326" s="17" t="s">
        <v>4</v>
      </c>
      <c r="Z326" s="17" t="s">
        <v>5</v>
      </c>
      <c r="AA326" s="17" t="s">
        <v>52</v>
      </c>
      <c r="AB326" s="21" t="s">
        <v>53</v>
      </c>
      <c r="AC326" s="16"/>
      <c r="AD326" s="16"/>
      <c r="AE326" s="95" t="s">
        <v>15</v>
      </c>
      <c r="AF326" s="96" t="s">
        <v>78</v>
      </c>
      <c r="AG326" s="95" t="s">
        <v>1</v>
      </c>
      <c r="AH326" s="95" t="s">
        <v>7</v>
      </c>
      <c r="AI326" s="95" t="s">
        <v>382</v>
      </c>
      <c r="AJ326" s="16"/>
      <c r="AK326" s="16"/>
      <c r="AL326" s="16"/>
      <c r="AM326" s="16"/>
    </row>
    <row r="327" spans="1:39" x14ac:dyDescent="0.3">
      <c r="A327" s="16"/>
      <c r="B327" s="26">
        <v>7</v>
      </c>
      <c r="C327" s="24">
        <v>10</v>
      </c>
      <c r="D327" s="52" t="s">
        <v>325</v>
      </c>
      <c r="E327" s="41"/>
      <c r="F327" s="41">
        <v>2</v>
      </c>
      <c r="G327" s="26"/>
      <c r="H327" s="26"/>
      <c r="I327" s="41" t="s">
        <v>326</v>
      </c>
      <c r="J327" s="16"/>
      <c r="K327" s="16"/>
      <c r="L327" s="19">
        <v>1</v>
      </c>
      <c r="M327" s="16" t="str">
        <f>+T327</f>
        <v>Carlos</v>
      </c>
      <c r="N327" s="83">
        <v>3</v>
      </c>
      <c r="O327" s="84" t="s">
        <v>6</v>
      </c>
      <c r="P327" s="83">
        <v>1</v>
      </c>
      <c r="Q327" s="16" t="str">
        <f>+T328</f>
        <v>Marcelo</v>
      </c>
      <c r="R327" s="16"/>
      <c r="S327" s="85">
        <v>1</v>
      </c>
      <c r="T327" s="86" t="s">
        <v>389</v>
      </c>
      <c r="U327" s="85">
        <v>6</v>
      </c>
      <c r="V327" s="86">
        <f>IF(N328&gt;P328,1,0)+IF(P330&gt;N330,1,0)+IF(N331&gt;P331,1,0)+IF(P333&gt;N333,1,0)+IF(N334&gt;P334,1,0)+IF(N327&gt;P327,1,0)</f>
        <v>4</v>
      </c>
      <c r="W327" s="85">
        <f>IF(N328=P328,1,0)+IF(P330=N330,1,0)+IF(N331=P331,1,0)+IF(P333=N333,1,0)+IF(N334=P334,1,0)+IF(N327=P327,1,0)</f>
        <v>2</v>
      </c>
      <c r="X327" s="85">
        <f>IF(N328&lt;P328,1,0)+IF(P330&lt;N330,1,0)+IF(N331&lt;P331,1,0)+IF(P333&lt;N333,1,0)+IF(N334&lt;P334,1,0)+IF(N327&lt;P327,1,0)</f>
        <v>0</v>
      </c>
      <c r="Y327" s="85">
        <f>+N327+N328+P330+N331+P333+N334</f>
        <v>18</v>
      </c>
      <c r="Z327" s="85">
        <f>+P327+P328+N330+P331+N333+P334</f>
        <v>10</v>
      </c>
      <c r="AA327" s="85">
        <f>+Y327-Z327</f>
        <v>8</v>
      </c>
      <c r="AB327" s="89">
        <f>+V327*3+W327*1+X327*0</f>
        <v>14</v>
      </c>
      <c r="AC327" s="16"/>
      <c r="AD327" s="16"/>
      <c r="AE327" s="97">
        <v>1</v>
      </c>
      <c r="AF327" s="100" t="s">
        <v>11</v>
      </c>
      <c r="AG327" s="99">
        <v>1</v>
      </c>
      <c r="AH327" s="99">
        <v>3</v>
      </c>
      <c r="AI327" s="99">
        <v>6.8</v>
      </c>
      <c r="AJ327" s="16"/>
      <c r="AK327" s="16"/>
      <c r="AL327" s="16"/>
      <c r="AM327" s="16"/>
    </row>
    <row r="328" spans="1:39" x14ac:dyDescent="0.3">
      <c r="A328" s="16"/>
      <c r="B328" s="26">
        <v>8</v>
      </c>
      <c r="C328" s="24">
        <v>18</v>
      </c>
      <c r="D328" s="52" t="s">
        <v>34</v>
      </c>
      <c r="E328" s="41">
        <v>2</v>
      </c>
      <c r="F328" s="41">
        <v>1</v>
      </c>
      <c r="G328" s="26"/>
      <c r="H328" s="26"/>
      <c r="I328" s="41" t="s">
        <v>422</v>
      </c>
      <c r="J328" s="16"/>
      <c r="K328" s="16"/>
      <c r="L328" s="85">
        <v>2</v>
      </c>
      <c r="M328" s="86" t="str">
        <f>+T327</f>
        <v>Carlos</v>
      </c>
      <c r="N328" s="87">
        <v>3</v>
      </c>
      <c r="O328" s="88" t="s">
        <v>6</v>
      </c>
      <c r="P328" s="87">
        <v>2</v>
      </c>
      <c r="Q328" s="86" t="str">
        <f>+T329</f>
        <v>Jesus</v>
      </c>
      <c r="R328" s="16"/>
      <c r="S328" s="17">
        <v>2</v>
      </c>
      <c r="T328" s="16" t="s">
        <v>326</v>
      </c>
      <c r="U328" s="17">
        <v>6</v>
      </c>
      <c r="V328" s="16">
        <f>IF(N329&gt;P329,1,0)+IF(P330&lt;N330,1,0)+IF(N332&lt;P332,1,0)+IF(P333&lt;N333,1,0)+IF(N335&lt;P335,1,0)+IF(N327&lt;P327,1,0)</f>
        <v>2</v>
      </c>
      <c r="W328" s="17">
        <f>IF(N329=P329,1,0)+IF(P330=N330,1,0)+IF(N332=P332,1,0)+IF(P333=N333,1,0)+IF(N335=P335,1,0)+IF(N327=P327,1,0)</f>
        <v>2</v>
      </c>
      <c r="X328" s="17">
        <f>IF(N329&lt;P329,1,0)+IF(P330&gt;N330,1,0)+IF(N332&gt;P332,1,0)+IF(P333&gt;N333,1,0)+IF(N335&gt;P335,1,0)+IF(N327&gt;P327,1,0)</f>
        <v>2</v>
      </c>
      <c r="Y328" s="17">
        <f>+P327+N329+N330+P332+N333+P335</f>
        <v>12</v>
      </c>
      <c r="Z328" s="17">
        <f>+N327+P329+P330+N332+P333+N335</f>
        <v>11</v>
      </c>
      <c r="AA328" s="17">
        <f>+Y328-Z328</f>
        <v>1</v>
      </c>
      <c r="AB328" s="21">
        <f>+V328*3+W328*1+X328*0</f>
        <v>8</v>
      </c>
      <c r="AC328" s="16"/>
      <c r="AD328" s="16"/>
      <c r="AE328" s="97">
        <v>2</v>
      </c>
      <c r="AF328" s="100" t="s">
        <v>314</v>
      </c>
      <c r="AG328" s="99">
        <v>5</v>
      </c>
      <c r="AH328" s="99">
        <v>4</v>
      </c>
      <c r="AI328" s="99">
        <v>7.8</v>
      </c>
      <c r="AJ328" s="16"/>
      <c r="AK328" s="16"/>
      <c r="AL328" s="16"/>
      <c r="AM328" s="16"/>
    </row>
    <row r="329" spans="1:39" x14ac:dyDescent="0.3">
      <c r="A329" s="16"/>
      <c r="B329" s="26">
        <v>10</v>
      </c>
      <c r="C329" s="24">
        <v>8</v>
      </c>
      <c r="D329" s="52" t="s">
        <v>326</v>
      </c>
      <c r="E329" s="41">
        <v>6</v>
      </c>
      <c r="F329" s="41">
        <v>4</v>
      </c>
      <c r="G329" s="26"/>
      <c r="H329" s="26"/>
      <c r="I329" s="41" t="s">
        <v>326</v>
      </c>
      <c r="J329" s="16"/>
      <c r="K329" s="16"/>
      <c r="L329" s="19">
        <v>3</v>
      </c>
      <c r="M329" s="16" t="str">
        <f>+T328</f>
        <v>Marcelo</v>
      </c>
      <c r="N329" s="83">
        <v>3</v>
      </c>
      <c r="O329" s="84" t="s">
        <v>6</v>
      </c>
      <c r="P329" s="83">
        <v>2</v>
      </c>
      <c r="Q329" s="16" t="str">
        <f>+T329</f>
        <v>Jesus</v>
      </c>
      <c r="R329" s="16"/>
      <c r="S329" s="85">
        <v>3</v>
      </c>
      <c r="T329" s="86" t="s">
        <v>422</v>
      </c>
      <c r="U329" s="85">
        <v>6</v>
      </c>
      <c r="V329" s="86">
        <f>IF(N329&lt;P329,1,0)+IF(P331&gt;N331,1,0)+IF(N332&gt;P332,1,0)+IF(P334&gt;N334,1,0)+IF(N335&gt;P335,1,0)+IF(N328&lt;P328,1,0)</f>
        <v>0</v>
      </c>
      <c r="W329" s="85">
        <f>IF(N329=P329,1,0)+IF(P331=N331,1,0)+IF(N332=P332,1,0)+IF(P334=N334,1,0)+IF(N335=P335,1,0)+IF(N328=P328,1,0)</f>
        <v>2</v>
      </c>
      <c r="X329" s="85">
        <f>IF(N329&gt;P329,1,0)+IF(P331&lt;N331,1,0)+IF(N332&lt;P332,1,0)+IF(P334&lt;N334,1,0)+IF(N335&lt;P335,1,0)+IF(N328&gt;P328,1,0)</f>
        <v>4</v>
      </c>
      <c r="Y329" s="85">
        <f>+P328+P329+P331+N332+P334+N335</f>
        <v>12</v>
      </c>
      <c r="Z329" s="85">
        <f>+N328+N329+N331+P332+N334+P335</f>
        <v>21</v>
      </c>
      <c r="AA329" s="85">
        <f>+Y329-Z329</f>
        <v>-9</v>
      </c>
      <c r="AB329" s="89">
        <f>+V329*3+W329*1+X329*0</f>
        <v>2</v>
      </c>
      <c r="AC329" s="16"/>
      <c r="AD329" s="16"/>
      <c r="AE329" s="97">
        <v>3</v>
      </c>
      <c r="AF329" s="100" t="s">
        <v>12</v>
      </c>
      <c r="AG329" s="99">
        <v>1</v>
      </c>
      <c r="AH329" s="99"/>
      <c r="AI329" s="99">
        <v>6.5</v>
      </c>
      <c r="AJ329" s="16"/>
      <c r="AK329" s="16"/>
      <c r="AL329" s="16"/>
      <c r="AM329" s="16"/>
    </row>
    <row r="330" spans="1:39" x14ac:dyDescent="0.3">
      <c r="A330" s="16"/>
      <c r="B330" s="26">
        <v>12</v>
      </c>
      <c r="C330" s="24">
        <v>6</v>
      </c>
      <c r="D330" s="52" t="s">
        <v>322</v>
      </c>
      <c r="E330" s="41">
        <v>8</v>
      </c>
      <c r="F330" s="41">
        <v>1</v>
      </c>
      <c r="G330" s="26"/>
      <c r="H330" s="26"/>
      <c r="I330" s="41" t="s">
        <v>389</v>
      </c>
      <c r="J330" s="16"/>
      <c r="K330" s="16"/>
      <c r="L330" s="85">
        <v>4</v>
      </c>
      <c r="M330" s="86" t="str">
        <f>+T328</f>
        <v>Marcelo</v>
      </c>
      <c r="N330" s="87">
        <v>0</v>
      </c>
      <c r="O330" s="88" t="s">
        <v>6</v>
      </c>
      <c r="P330" s="87">
        <v>0</v>
      </c>
      <c r="Q330" s="86" t="str">
        <f>+T327</f>
        <v>Carlos</v>
      </c>
      <c r="R330" s="16"/>
      <c r="S330" s="16"/>
      <c r="T330" s="16"/>
      <c r="U330" s="16"/>
      <c r="V330" s="16"/>
      <c r="W330" s="16"/>
      <c r="X330" s="16"/>
      <c r="Y330" s="16"/>
      <c r="Z330" s="16"/>
      <c r="AA330" s="16"/>
      <c r="AB330" s="16"/>
      <c r="AC330" s="16"/>
      <c r="AD330" s="16"/>
      <c r="AE330" s="97">
        <v>4</v>
      </c>
      <c r="AF330" s="100" t="s">
        <v>556</v>
      </c>
      <c r="AG330" s="99"/>
      <c r="AH330" s="99"/>
      <c r="AI330" s="99">
        <v>6</v>
      </c>
      <c r="AJ330" s="16"/>
      <c r="AK330" s="16"/>
      <c r="AL330" s="16"/>
      <c r="AM330" s="16"/>
    </row>
    <row r="331" spans="1:39" x14ac:dyDescent="0.3">
      <c r="A331" s="16"/>
      <c r="B331" s="26">
        <v>14</v>
      </c>
      <c r="C331" s="24">
        <v>5</v>
      </c>
      <c r="D331" s="52" t="s">
        <v>310</v>
      </c>
      <c r="E331" s="41">
        <v>2</v>
      </c>
      <c r="F331" s="41">
        <v>1</v>
      </c>
      <c r="G331" s="26"/>
      <c r="H331" s="26"/>
      <c r="I331" s="41" t="s">
        <v>389</v>
      </c>
      <c r="J331" s="16"/>
      <c r="K331" s="16"/>
      <c r="L331" s="19">
        <v>5</v>
      </c>
      <c r="M331" s="16" t="str">
        <f>+T327</f>
        <v>Carlos</v>
      </c>
      <c r="N331" s="83">
        <v>5</v>
      </c>
      <c r="O331" s="84" t="s">
        <v>6</v>
      </c>
      <c r="P331" s="83">
        <v>1</v>
      </c>
      <c r="Q331" s="16" t="str">
        <f>+T329</f>
        <v>Jesus</v>
      </c>
      <c r="R331" s="16"/>
      <c r="S331" s="154" t="s">
        <v>453</v>
      </c>
      <c r="T331" s="154"/>
      <c r="U331" s="154"/>
      <c r="V331" s="154"/>
      <c r="W331" s="154"/>
      <c r="X331" s="154"/>
      <c r="Y331" s="154"/>
      <c r="Z331" s="154"/>
      <c r="AA331" s="154"/>
      <c r="AB331" s="154"/>
      <c r="AC331" s="16"/>
      <c r="AD331" s="16"/>
      <c r="AE331" s="97">
        <v>5</v>
      </c>
      <c r="AF331" s="100" t="s">
        <v>310</v>
      </c>
      <c r="AG331" s="99">
        <v>2</v>
      </c>
      <c r="AH331" s="99">
        <v>1</v>
      </c>
      <c r="AI331" s="99">
        <v>5</v>
      </c>
      <c r="AJ331" s="16"/>
      <c r="AK331" s="16"/>
      <c r="AL331" s="16"/>
      <c r="AM331" s="16"/>
    </row>
    <row r="332" spans="1:39" x14ac:dyDescent="0.3">
      <c r="A332" s="16"/>
      <c r="B332" s="26">
        <v>16</v>
      </c>
      <c r="C332" s="24">
        <v>2</v>
      </c>
      <c r="D332" s="52" t="s">
        <v>314</v>
      </c>
      <c r="E332" s="41">
        <v>5</v>
      </c>
      <c r="F332" s="41">
        <v>4</v>
      </c>
      <c r="G332" s="26"/>
      <c r="H332" s="26"/>
      <c r="I332" s="41" t="s">
        <v>389</v>
      </c>
      <c r="J332" s="16"/>
      <c r="K332" s="16"/>
      <c r="L332" s="85">
        <v>6</v>
      </c>
      <c r="M332" s="86" t="str">
        <f>+T329</f>
        <v>Jesus</v>
      </c>
      <c r="N332" s="87">
        <v>1</v>
      </c>
      <c r="O332" s="88" t="s">
        <v>6</v>
      </c>
      <c r="P332" s="87">
        <v>1</v>
      </c>
      <c r="Q332" s="86" t="str">
        <f>+T328</f>
        <v>Marcelo</v>
      </c>
      <c r="R332" s="16"/>
      <c r="S332" s="17"/>
      <c r="T332" s="16"/>
      <c r="U332" s="17" t="s">
        <v>0</v>
      </c>
      <c r="V332" s="17" t="s">
        <v>1</v>
      </c>
      <c r="W332" s="17" t="s">
        <v>2</v>
      </c>
      <c r="X332" s="17" t="s">
        <v>3</v>
      </c>
      <c r="Y332" s="17" t="s">
        <v>4</v>
      </c>
      <c r="Z332" s="17" t="s">
        <v>5</v>
      </c>
      <c r="AA332" s="17" t="s">
        <v>52</v>
      </c>
      <c r="AB332" s="21" t="s">
        <v>53</v>
      </c>
      <c r="AC332" s="16"/>
      <c r="AD332" s="16"/>
      <c r="AE332" s="97">
        <v>6</v>
      </c>
      <c r="AF332" s="100" t="s">
        <v>322</v>
      </c>
      <c r="AG332" s="99">
        <v>8</v>
      </c>
      <c r="AH332" s="99">
        <v>1</v>
      </c>
      <c r="AI332" s="99">
        <v>8</v>
      </c>
      <c r="AJ332" s="16"/>
      <c r="AK332" s="16"/>
      <c r="AL332" s="16"/>
      <c r="AM332" s="16"/>
    </row>
    <row r="333" spans="1:39" x14ac:dyDescent="0.3">
      <c r="A333" s="16"/>
      <c r="B333" s="26">
        <v>21</v>
      </c>
      <c r="C333" s="24">
        <v>14</v>
      </c>
      <c r="D333" s="27" t="s">
        <v>10</v>
      </c>
      <c r="E333" s="41">
        <v>2</v>
      </c>
      <c r="F333" s="41"/>
      <c r="G333" s="26"/>
      <c r="H333" s="26"/>
      <c r="I333" s="41" t="s">
        <v>326</v>
      </c>
      <c r="J333" s="16"/>
      <c r="K333" s="16"/>
      <c r="L333" s="19">
        <v>7</v>
      </c>
      <c r="M333" s="16" t="str">
        <f>+T328</f>
        <v>Marcelo</v>
      </c>
      <c r="N333" s="83">
        <v>2</v>
      </c>
      <c r="O333" s="84" t="s">
        <v>6</v>
      </c>
      <c r="P333" s="83">
        <v>3</v>
      </c>
      <c r="Q333" s="16" t="str">
        <f>+T327</f>
        <v>Carlos</v>
      </c>
      <c r="R333" s="16"/>
      <c r="S333" s="85">
        <v>1</v>
      </c>
      <c r="T333" s="86" t="s">
        <v>389</v>
      </c>
      <c r="U333" s="85">
        <v>6</v>
      </c>
      <c r="V333" s="86">
        <v>4</v>
      </c>
      <c r="W333" s="85">
        <v>2</v>
      </c>
      <c r="X333" s="85">
        <v>0</v>
      </c>
      <c r="Y333" s="85">
        <v>18</v>
      </c>
      <c r="Z333" s="85">
        <v>10</v>
      </c>
      <c r="AA333" s="85">
        <v>8</v>
      </c>
      <c r="AB333" s="89">
        <v>14</v>
      </c>
      <c r="AC333" s="16"/>
      <c r="AD333" s="16"/>
      <c r="AE333" s="97">
        <v>7</v>
      </c>
      <c r="AF333" s="100"/>
      <c r="AG333" s="99"/>
      <c r="AH333" s="99"/>
      <c r="AI333" s="99"/>
      <c r="AJ333" s="16"/>
      <c r="AK333" s="16"/>
      <c r="AL333" s="16"/>
      <c r="AM333" s="16"/>
    </row>
    <row r="334" spans="1:39" x14ac:dyDescent="0.3">
      <c r="A334" s="16"/>
      <c r="B334" s="26">
        <v>23</v>
      </c>
      <c r="C334" s="24">
        <v>17</v>
      </c>
      <c r="D334" s="52" t="s">
        <v>305</v>
      </c>
      <c r="E334" s="41">
        <v>1</v>
      </c>
      <c r="F334" s="41"/>
      <c r="G334" s="26"/>
      <c r="H334" s="26"/>
      <c r="I334" s="41" t="s">
        <v>422</v>
      </c>
      <c r="J334" s="16"/>
      <c r="K334" s="16"/>
      <c r="L334" s="85">
        <v>8</v>
      </c>
      <c r="M334" s="86" t="str">
        <f>+T327</f>
        <v>Carlos</v>
      </c>
      <c r="N334" s="87">
        <v>4</v>
      </c>
      <c r="O334" s="88" t="s">
        <v>6</v>
      </c>
      <c r="P334" s="87">
        <v>4</v>
      </c>
      <c r="Q334" s="86" t="str">
        <f>+T329</f>
        <v>Jesus</v>
      </c>
      <c r="R334" s="16"/>
      <c r="S334" s="17">
        <v>2</v>
      </c>
      <c r="T334" s="16" t="s">
        <v>326</v>
      </c>
      <c r="U334" s="17">
        <v>6</v>
      </c>
      <c r="V334" s="16">
        <v>2</v>
      </c>
      <c r="W334" s="17">
        <v>2</v>
      </c>
      <c r="X334" s="17">
        <v>2</v>
      </c>
      <c r="Y334" s="17">
        <v>12</v>
      </c>
      <c r="Z334" s="17">
        <v>11</v>
      </c>
      <c r="AA334" s="17">
        <v>1</v>
      </c>
      <c r="AB334" s="21">
        <v>8</v>
      </c>
      <c r="AC334" s="16"/>
      <c r="AD334" s="16"/>
      <c r="AE334" s="101">
        <v>1</v>
      </c>
      <c r="AF334" s="102" t="s">
        <v>326</v>
      </c>
      <c r="AG334" s="103">
        <v>6</v>
      </c>
      <c r="AH334" s="103">
        <v>4</v>
      </c>
      <c r="AI334" s="103">
        <v>7.5</v>
      </c>
      <c r="AJ334" s="16"/>
      <c r="AK334" s="16"/>
      <c r="AL334" s="16"/>
      <c r="AM334" s="16"/>
    </row>
    <row r="335" spans="1:39" x14ac:dyDescent="0.3">
      <c r="A335" s="16"/>
      <c r="B335" s="26">
        <v>24</v>
      </c>
      <c r="C335" s="24">
        <v>9</v>
      </c>
      <c r="D335" s="52" t="s">
        <v>309</v>
      </c>
      <c r="E335" s="41">
        <v>1</v>
      </c>
      <c r="F335" s="41">
        <v>1</v>
      </c>
      <c r="G335" s="26"/>
      <c r="H335" s="26"/>
      <c r="I335" s="41" t="s">
        <v>326</v>
      </c>
      <c r="J335" s="16"/>
      <c r="K335" s="16"/>
      <c r="L335" s="19">
        <v>9</v>
      </c>
      <c r="M335" s="16" t="str">
        <f>+T329</f>
        <v>Jesus</v>
      </c>
      <c r="N335" s="83">
        <v>2</v>
      </c>
      <c r="O335" s="84" t="s">
        <v>6</v>
      </c>
      <c r="P335" s="83">
        <v>5</v>
      </c>
      <c r="Q335" s="16" t="str">
        <f>+T328</f>
        <v>Marcelo</v>
      </c>
      <c r="R335" s="16"/>
      <c r="S335" s="85">
        <v>3</v>
      </c>
      <c r="T335" s="86" t="s">
        <v>422</v>
      </c>
      <c r="U335" s="85">
        <v>6</v>
      </c>
      <c r="V335" s="86">
        <v>0</v>
      </c>
      <c r="W335" s="85">
        <v>2</v>
      </c>
      <c r="X335" s="85">
        <v>4</v>
      </c>
      <c r="Y335" s="85">
        <v>12</v>
      </c>
      <c r="Z335" s="85">
        <v>21</v>
      </c>
      <c r="AA335" s="85">
        <v>-9</v>
      </c>
      <c r="AB335" s="89">
        <v>2</v>
      </c>
      <c r="AC335" s="16"/>
      <c r="AD335" s="16"/>
      <c r="AE335" s="101">
        <v>2</v>
      </c>
      <c r="AF335" s="102" t="s">
        <v>309</v>
      </c>
      <c r="AG335" s="103">
        <v>1</v>
      </c>
      <c r="AH335" s="103">
        <v>1</v>
      </c>
      <c r="AI335" s="103">
        <v>7.5</v>
      </c>
      <c r="AJ335" s="16"/>
      <c r="AK335" s="16"/>
      <c r="AL335" s="16"/>
      <c r="AM335" s="16"/>
    </row>
    <row r="336" spans="1:39" x14ac:dyDescent="0.3">
      <c r="A336" s="16"/>
      <c r="B336" s="26">
        <v>26</v>
      </c>
      <c r="C336" s="24">
        <v>15</v>
      </c>
      <c r="D336" s="27" t="s">
        <v>346</v>
      </c>
      <c r="E336" s="41">
        <v>3</v>
      </c>
      <c r="F336" s="41">
        <v>1</v>
      </c>
      <c r="G336" s="24"/>
      <c r="H336" s="24"/>
      <c r="I336" s="41" t="s">
        <v>422</v>
      </c>
      <c r="J336" s="16"/>
      <c r="K336" s="16"/>
      <c r="L336" s="16"/>
      <c r="M336" s="16"/>
      <c r="N336" s="16"/>
      <c r="O336" s="16"/>
      <c r="P336" s="16"/>
      <c r="Q336" s="16"/>
      <c r="R336" s="16"/>
      <c r="S336" s="16"/>
      <c r="T336" s="16"/>
      <c r="U336" s="16"/>
      <c r="V336" s="16"/>
      <c r="W336" s="16"/>
      <c r="X336" s="16"/>
      <c r="Y336" s="16"/>
      <c r="Z336" s="16"/>
      <c r="AA336" s="16"/>
      <c r="AB336" s="16"/>
      <c r="AC336" s="16"/>
      <c r="AD336" s="16"/>
      <c r="AE336" s="101">
        <v>3</v>
      </c>
      <c r="AF336" s="102" t="s">
        <v>325</v>
      </c>
      <c r="AG336" s="103"/>
      <c r="AH336" s="103">
        <v>2</v>
      </c>
      <c r="AI336" s="103">
        <v>5.3</v>
      </c>
      <c r="AJ336" s="16"/>
      <c r="AK336" s="16"/>
      <c r="AL336" s="16"/>
      <c r="AM336" s="16"/>
    </row>
    <row r="337" spans="1:39" x14ac:dyDescent="0.3">
      <c r="A337" s="16"/>
      <c r="B337" s="26">
        <v>28</v>
      </c>
      <c r="C337" s="24">
        <v>1</v>
      </c>
      <c r="D337" s="11" t="s">
        <v>11</v>
      </c>
      <c r="E337" s="41">
        <v>1</v>
      </c>
      <c r="F337" s="41">
        <v>3</v>
      </c>
      <c r="G337" s="26"/>
      <c r="H337" s="26"/>
      <c r="I337" s="41" t="s">
        <v>389</v>
      </c>
      <c r="J337" s="16"/>
      <c r="K337" s="16"/>
      <c r="L337" s="16"/>
      <c r="M337" s="16"/>
      <c r="N337" s="16"/>
      <c r="O337" s="16"/>
      <c r="P337" s="16"/>
      <c r="Q337" s="16"/>
      <c r="R337" s="16"/>
      <c r="S337" s="16"/>
      <c r="T337" s="16"/>
      <c r="U337" s="16"/>
      <c r="V337" s="16"/>
      <c r="W337" s="16"/>
      <c r="X337" s="16"/>
      <c r="Y337" s="16"/>
      <c r="Z337" s="16"/>
      <c r="AA337" s="16"/>
      <c r="AB337" s="16"/>
      <c r="AC337" s="16"/>
      <c r="AD337" s="16"/>
      <c r="AE337" s="101">
        <v>4</v>
      </c>
      <c r="AF337" s="102" t="s">
        <v>348</v>
      </c>
      <c r="AG337" s="103"/>
      <c r="AH337" s="103"/>
      <c r="AI337" s="103">
        <v>5</v>
      </c>
      <c r="AJ337" s="16"/>
      <c r="AK337" s="16"/>
      <c r="AL337" s="16"/>
      <c r="AM337" s="16"/>
    </row>
    <row r="338" spans="1:39" x14ac:dyDescent="0.3">
      <c r="A338" s="16"/>
      <c r="B338" s="26">
        <v>29</v>
      </c>
      <c r="C338" s="24">
        <v>13</v>
      </c>
      <c r="D338" s="27" t="s">
        <v>297</v>
      </c>
      <c r="E338" s="41"/>
      <c r="F338" s="41">
        <v>1</v>
      </c>
      <c r="G338" s="26"/>
      <c r="H338" s="26"/>
      <c r="I338" s="41" t="s">
        <v>326</v>
      </c>
      <c r="J338" s="16"/>
      <c r="K338" s="16"/>
      <c r="L338" s="16"/>
      <c r="M338" s="16"/>
      <c r="N338" s="16"/>
      <c r="O338" s="16"/>
      <c r="P338" s="16"/>
      <c r="Q338" s="16"/>
      <c r="R338" s="16"/>
      <c r="S338" s="16"/>
      <c r="T338" s="16"/>
      <c r="U338" s="16"/>
      <c r="V338" s="16"/>
      <c r="W338" s="16"/>
      <c r="X338" s="16"/>
      <c r="Y338" s="16"/>
      <c r="Z338" s="16"/>
      <c r="AA338" s="16"/>
      <c r="AB338" s="16"/>
      <c r="AC338" s="16"/>
      <c r="AD338" s="16"/>
      <c r="AE338" s="101">
        <v>5</v>
      </c>
      <c r="AF338" s="102" t="s">
        <v>558</v>
      </c>
      <c r="AG338" s="103"/>
      <c r="AH338" s="103"/>
      <c r="AI338" s="103">
        <v>7.5</v>
      </c>
      <c r="AJ338" s="16"/>
      <c r="AK338" s="16"/>
      <c r="AL338" s="16"/>
      <c r="AM338" s="16"/>
    </row>
    <row r="339" spans="1:39" x14ac:dyDescent="0.3">
      <c r="A339" s="16"/>
      <c r="B339" s="26">
        <v>31</v>
      </c>
      <c r="C339" s="24">
        <v>16</v>
      </c>
      <c r="D339" s="36" t="s">
        <v>299</v>
      </c>
      <c r="E339" s="41">
        <v>4</v>
      </c>
      <c r="F339" s="41">
        <v>3</v>
      </c>
      <c r="G339" s="26"/>
      <c r="H339" s="26"/>
      <c r="I339" s="41" t="s">
        <v>422</v>
      </c>
      <c r="J339" s="16"/>
      <c r="K339" s="16"/>
      <c r="L339" s="16"/>
      <c r="M339" s="16"/>
      <c r="N339" s="16"/>
      <c r="O339" s="16"/>
      <c r="P339" s="16"/>
      <c r="Q339" s="16"/>
      <c r="R339" s="16"/>
      <c r="S339" s="16"/>
      <c r="T339" s="16"/>
      <c r="U339" s="16"/>
      <c r="V339" s="16"/>
      <c r="W339" s="16"/>
      <c r="X339" s="16"/>
      <c r="Y339" s="16"/>
      <c r="Z339" s="16"/>
      <c r="AA339" s="16"/>
      <c r="AB339" s="16"/>
      <c r="AC339" s="16"/>
      <c r="AD339" s="16"/>
      <c r="AE339" s="101">
        <v>6</v>
      </c>
      <c r="AF339" s="102" t="s">
        <v>297</v>
      </c>
      <c r="AG339" s="103"/>
      <c r="AH339" s="103">
        <v>1</v>
      </c>
      <c r="AI339" s="103">
        <v>7.8</v>
      </c>
      <c r="AJ339" s="16"/>
      <c r="AK339" s="16"/>
      <c r="AL339" s="16"/>
      <c r="AM339" s="16"/>
    </row>
    <row r="340" spans="1:39" x14ac:dyDescent="0.3">
      <c r="A340" s="16"/>
      <c r="B340" s="26">
        <v>33</v>
      </c>
      <c r="C340" s="24">
        <v>3</v>
      </c>
      <c r="D340" s="52" t="s">
        <v>12</v>
      </c>
      <c r="E340" s="41">
        <v>1</v>
      </c>
      <c r="F340" s="41"/>
      <c r="G340" s="26"/>
      <c r="H340" s="26"/>
      <c r="I340" s="41" t="s">
        <v>389</v>
      </c>
      <c r="J340" s="16"/>
      <c r="K340" s="16"/>
      <c r="L340" s="16"/>
      <c r="M340" s="16"/>
      <c r="N340" s="16"/>
      <c r="O340" s="16"/>
      <c r="P340" s="16"/>
      <c r="Q340" s="16"/>
      <c r="R340" s="16"/>
      <c r="S340" s="16"/>
      <c r="T340" s="16"/>
      <c r="U340" s="16"/>
      <c r="V340" s="16"/>
      <c r="W340" s="16"/>
      <c r="X340" s="16"/>
      <c r="Y340" s="16"/>
      <c r="Z340" s="16"/>
      <c r="AA340" s="16"/>
      <c r="AB340" s="16"/>
      <c r="AC340" s="16"/>
      <c r="AD340" s="16"/>
      <c r="AE340" s="101">
        <v>7</v>
      </c>
      <c r="AF340" s="102" t="s">
        <v>10</v>
      </c>
      <c r="AG340" s="103">
        <v>2</v>
      </c>
      <c r="AH340" s="103"/>
      <c r="AI340" s="103">
        <v>5</v>
      </c>
      <c r="AJ340" s="16"/>
      <c r="AK340" s="16"/>
      <c r="AL340" s="16"/>
      <c r="AM340" s="16"/>
    </row>
    <row r="341" spans="1:39" x14ac:dyDescent="0.3">
      <c r="A341" s="16"/>
      <c r="B341" s="26">
        <v>35</v>
      </c>
      <c r="C341" s="24">
        <v>11</v>
      </c>
      <c r="D341" s="36" t="s">
        <v>348</v>
      </c>
      <c r="E341" s="41"/>
      <c r="F341" s="41"/>
      <c r="G341" s="24"/>
      <c r="H341" s="24"/>
      <c r="I341" s="41" t="s">
        <v>326</v>
      </c>
      <c r="J341" s="16"/>
      <c r="K341" s="16"/>
      <c r="L341" s="16"/>
      <c r="M341" s="16"/>
      <c r="N341" s="16"/>
      <c r="O341" s="16"/>
      <c r="P341" s="16"/>
      <c r="Q341" s="16"/>
      <c r="R341" s="16"/>
      <c r="S341" s="16"/>
      <c r="T341" s="16"/>
      <c r="U341" s="16"/>
      <c r="V341" s="16"/>
      <c r="W341" s="16"/>
      <c r="X341" s="16"/>
      <c r="Y341" s="16"/>
      <c r="Z341" s="16"/>
      <c r="AA341" s="16"/>
      <c r="AB341" s="16"/>
      <c r="AC341" s="16"/>
      <c r="AD341" s="16"/>
      <c r="AE341" s="97">
        <v>1</v>
      </c>
      <c r="AF341" s="100" t="s">
        <v>346</v>
      </c>
      <c r="AG341" s="99">
        <v>3</v>
      </c>
      <c r="AH341" s="99">
        <v>1</v>
      </c>
      <c r="AI341" s="99">
        <v>4.3</v>
      </c>
      <c r="AJ341" s="16"/>
      <c r="AK341" s="16"/>
      <c r="AL341" s="16"/>
      <c r="AM341" s="16"/>
    </row>
    <row r="342" spans="1:39" x14ac:dyDescent="0.3">
      <c r="A342" s="16"/>
      <c r="B342" s="26">
        <v>54</v>
      </c>
      <c r="C342" s="24">
        <v>19</v>
      </c>
      <c r="D342" s="52" t="s">
        <v>555</v>
      </c>
      <c r="E342" s="41"/>
      <c r="F342" s="41"/>
      <c r="G342" s="26"/>
      <c r="H342" s="26"/>
      <c r="I342" s="41" t="s">
        <v>422</v>
      </c>
      <c r="J342" s="16"/>
      <c r="K342" s="16"/>
      <c r="L342" s="16"/>
      <c r="M342" s="16"/>
      <c r="N342" s="16"/>
      <c r="O342" s="16"/>
      <c r="P342" s="16"/>
      <c r="Q342" s="16"/>
      <c r="R342" s="16"/>
      <c r="S342" s="16"/>
      <c r="T342" s="16"/>
      <c r="U342" s="16"/>
      <c r="V342" s="16"/>
      <c r="W342" s="16"/>
      <c r="X342" s="16"/>
      <c r="Y342" s="16"/>
      <c r="Z342" s="16"/>
      <c r="AA342" s="16"/>
      <c r="AB342" s="16"/>
      <c r="AC342" s="16"/>
      <c r="AD342" s="16"/>
      <c r="AE342" s="97">
        <v>2</v>
      </c>
      <c r="AF342" s="100" t="s">
        <v>299</v>
      </c>
      <c r="AG342" s="99">
        <v>4</v>
      </c>
      <c r="AH342" s="99">
        <v>3</v>
      </c>
      <c r="AI342" s="99">
        <v>6.3</v>
      </c>
      <c r="AJ342" s="16"/>
      <c r="AK342" s="16"/>
      <c r="AL342" s="16"/>
      <c r="AM342" s="16"/>
    </row>
    <row r="343" spans="1:39" x14ac:dyDescent="0.3">
      <c r="A343" s="16"/>
      <c r="B343" s="26">
        <v>55</v>
      </c>
      <c r="C343" s="24">
        <v>12</v>
      </c>
      <c r="D343" s="36" t="s">
        <v>558</v>
      </c>
      <c r="E343" s="41"/>
      <c r="F343" s="41"/>
      <c r="G343" s="26"/>
      <c r="H343" s="26"/>
      <c r="I343" s="41" t="s">
        <v>326</v>
      </c>
      <c r="J343" s="16"/>
      <c r="K343" s="16"/>
      <c r="L343" s="16"/>
      <c r="M343" s="16"/>
      <c r="N343" s="16"/>
      <c r="O343" s="16"/>
      <c r="P343" s="16"/>
      <c r="Q343" s="16"/>
      <c r="R343" s="16"/>
      <c r="S343" s="16"/>
      <c r="T343" s="16"/>
      <c r="U343" s="16"/>
      <c r="V343" s="16"/>
      <c r="W343" s="16"/>
      <c r="X343" s="16"/>
      <c r="Y343" s="16"/>
      <c r="Z343" s="16"/>
      <c r="AA343" s="16"/>
      <c r="AB343" s="16"/>
      <c r="AC343" s="16"/>
      <c r="AD343" s="16"/>
      <c r="AE343" s="97">
        <v>3</v>
      </c>
      <c r="AF343" s="100" t="s">
        <v>305</v>
      </c>
      <c r="AG343" s="99">
        <v>1</v>
      </c>
      <c r="AH343" s="99"/>
      <c r="AI343" s="99">
        <v>5.3</v>
      </c>
      <c r="AJ343" s="16"/>
      <c r="AK343" s="16"/>
      <c r="AL343" s="16"/>
      <c r="AM343" s="16"/>
    </row>
    <row r="344" spans="1:39" x14ac:dyDescent="0.3">
      <c r="A344" s="16"/>
      <c r="B344" s="26">
        <v>72</v>
      </c>
      <c r="C344" s="24">
        <v>21</v>
      </c>
      <c r="D344" s="36" t="s">
        <v>450</v>
      </c>
      <c r="E344" s="41"/>
      <c r="F344" s="41"/>
      <c r="G344" s="26"/>
      <c r="H344" s="26"/>
      <c r="I344" s="41" t="s">
        <v>422</v>
      </c>
      <c r="J344" s="16"/>
      <c r="K344" s="16"/>
      <c r="L344" s="16"/>
      <c r="M344" s="16"/>
      <c r="N344" s="16"/>
      <c r="O344" s="16"/>
      <c r="P344" s="16"/>
      <c r="Q344" s="16"/>
      <c r="R344" s="16"/>
      <c r="S344" s="16"/>
      <c r="T344" s="16"/>
      <c r="U344" s="16"/>
      <c r="V344" s="16"/>
      <c r="W344" s="16"/>
      <c r="X344" s="16"/>
      <c r="Y344" s="16"/>
      <c r="Z344" s="16"/>
      <c r="AA344" s="16"/>
      <c r="AB344" s="16"/>
      <c r="AC344" s="16"/>
      <c r="AD344" s="16"/>
      <c r="AE344" s="97">
        <v>4</v>
      </c>
      <c r="AF344" s="100" t="s">
        <v>34</v>
      </c>
      <c r="AG344" s="99">
        <v>2</v>
      </c>
      <c r="AH344" s="99">
        <v>1</v>
      </c>
      <c r="AI344" s="99">
        <v>6</v>
      </c>
      <c r="AJ344" s="16"/>
      <c r="AK344" s="16"/>
      <c r="AL344" s="16"/>
      <c r="AM344" s="16"/>
    </row>
    <row r="345" spans="1:39" x14ac:dyDescent="0.3">
      <c r="A345" s="16"/>
      <c r="B345" s="26">
        <v>75</v>
      </c>
      <c r="C345" s="24">
        <v>20</v>
      </c>
      <c r="D345" s="52" t="s">
        <v>531</v>
      </c>
      <c r="E345" s="41"/>
      <c r="F345" s="41"/>
      <c r="G345" s="24"/>
      <c r="H345" s="24"/>
      <c r="I345" s="41" t="s">
        <v>422</v>
      </c>
      <c r="J345" s="16"/>
      <c r="K345" s="16"/>
      <c r="L345" s="16"/>
      <c r="M345" s="16"/>
      <c r="N345" s="16"/>
      <c r="O345" s="16"/>
      <c r="P345" s="16"/>
      <c r="Q345" s="16"/>
      <c r="R345" s="16"/>
      <c r="S345" s="16"/>
      <c r="T345" s="16"/>
      <c r="U345" s="16"/>
      <c r="V345" s="16"/>
      <c r="W345" s="16"/>
      <c r="X345" s="16"/>
      <c r="Y345" s="16"/>
      <c r="Z345" s="16"/>
      <c r="AA345" s="16"/>
      <c r="AB345" s="16"/>
      <c r="AC345" s="16"/>
      <c r="AD345" s="16"/>
      <c r="AE345" s="97">
        <v>5</v>
      </c>
      <c r="AF345" s="100" t="s">
        <v>555</v>
      </c>
      <c r="AG345" s="99"/>
      <c r="AH345" s="99"/>
      <c r="AI345" s="99">
        <v>6.5</v>
      </c>
      <c r="AJ345" s="16"/>
      <c r="AK345" s="16"/>
      <c r="AL345" s="16"/>
      <c r="AM345" s="16"/>
    </row>
    <row r="346" spans="1:39" x14ac:dyDescent="0.3">
      <c r="A346" s="16"/>
      <c r="B346" s="26">
        <v>76</v>
      </c>
      <c r="C346" s="24">
        <v>4</v>
      </c>
      <c r="D346" s="52" t="s">
        <v>556</v>
      </c>
      <c r="E346" s="41"/>
      <c r="F346" s="41"/>
      <c r="G346" s="26"/>
      <c r="H346" s="26"/>
      <c r="I346" s="41" t="s">
        <v>389</v>
      </c>
      <c r="J346" s="16"/>
      <c r="K346" s="16"/>
      <c r="L346" s="16"/>
      <c r="M346" s="16"/>
      <c r="N346" s="16"/>
      <c r="O346" s="16"/>
      <c r="P346" s="16"/>
      <c r="Q346" s="16"/>
      <c r="R346" s="16"/>
      <c r="S346" s="16"/>
      <c r="T346" s="16"/>
      <c r="U346" s="16"/>
      <c r="V346" s="16"/>
      <c r="W346" s="16"/>
      <c r="X346" s="16"/>
      <c r="Y346" s="16"/>
      <c r="Z346" s="16"/>
      <c r="AA346" s="16"/>
      <c r="AB346" s="16"/>
      <c r="AC346" s="16"/>
      <c r="AD346" s="16"/>
      <c r="AE346" s="97">
        <v>6</v>
      </c>
      <c r="AF346" s="100" t="s">
        <v>531</v>
      </c>
      <c r="AG346" s="99"/>
      <c r="AH346" s="99"/>
      <c r="AI346" s="99">
        <v>5.5</v>
      </c>
      <c r="AJ346" s="16"/>
      <c r="AK346" s="16"/>
      <c r="AL346" s="16"/>
      <c r="AM346" s="16"/>
    </row>
    <row r="347" spans="1:39" x14ac:dyDescent="0.3">
      <c r="A347" s="16"/>
      <c r="B347" s="26"/>
      <c r="C347" s="24">
        <v>7</v>
      </c>
      <c r="D347" s="52" t="s">
        <v>557</v>
      </c>
      <c r="E347" s="41"/>
      <c r="F347" s="41"/>
      <c r="G347" s="26"/>
      <c r="H347" s="26"/>
      <c r="I347" s="41" t="s">
        <v>389</v>
      </c>
      <c r="J347" s="16"/>
      <c r="K347" s="16"/>
      <c r="L347" s="16"/>
      <c r="M347" s="16"/>
      <c r="N347" s="16"/>
      <c r="O347" s="16"/>
      <c r="P347" s="16"/>
      <c r="Q347" s="16"/>
      <c r="R347" s="16"/>
      <c r="S347" s="16"/>
      <c r="T347" s="16"/>
      <c r="U347" s="16"/>
      <c r="V347" s="16"/>
      <c r="W347" s="16"/>
      <c r="X347" s="16"/>
      <c r="Y347" s="16"/>
      <c r="Z347" s="16"/>
      <c r="AA347" s="16"/>
      <c r="AB347" s="16"/>
      <c r="AC347" s="16"/>
      <c r="AD347" s="16"/>
      <c r="AE347" s="97">
        <v>7</v>
      </c>
      <c r="AF347" s="100" t="s">
        <v>450</v>
      </c>
      <c r="AG347" s="99"/>
      <c r="AH347" s="99"/>
      <c r="AI347" s="99">
        <v>4.5</v>
      </c>
      <c r="AJ347" s="16"/>
      <c r="AK347" s="16"/>
      <c r="AL347" s="16"/>
      <c r="AM347" s="16"/>
    </row>
    <row r="348" spans="1:39" x14ac:dyDescent="0.3">
      <c r="A348" s="16"/>
      <c r="B348" s="16"/>
      <c r="C348" s="17"/>
      <c r="D348" s="16"/>
      <c r="E348" s="16"/>
      <c r="F348" s="16"/>
      <c r="G348" s="16"/>
      <c r="H348" s="16"/>
      <c r="I348" s="16"/>
      <c r="J348" s="16"/>
      <c r="K348" s="16"/>
      <c r="L348" s="16"/>
      <c r="M348" s="16"/>
      <c r="N348" s="16"/>
      <c r="O348" s="16"/>
      <c r="P348" s="16"/>
      <c r="Q348" s="16"/>
      <c r="R348" s="16"/>
      <c r="S348" s="16"/>
      <c r="T348" s="16"/>
      <c r="U348" s="16"/>
      <c r="V348" s="16"/>
      <c r="W348" s="16"/>
      <c r="X348" s="16"/>
      <c r="Y348" s="16"/>
      <c r="Z348" s="16"/>
      <c r="AA348" s="16"/>
      <c r="AB348" s="16"/>
      <c r="AC348" s="16"/>
      <c r="AD348" s="16"/>
      <c r="AE348" s="17"/>
      <c r="AF348" s="16"/>
      <c r="AG348" s="16"/>
      <c r="AH348" s="16"/>
      <c r="AI348" s="16"/>
      <c r="AJ348" s="16"/>
      <c r="AK348" s="16"/>
      <c r="AL348" s="16"/>
      <c r="AM348" s="16"/>
    </row>
    <row r="349" spans="1:39" x14ac:dyDescent="0.3">
      <c r="A349" s="16"/>
      <c r="B349" s="16"/>
      <c r="C349" s="17"/>
      <c r="D349" s="16"/>
      <c r="E349" s="16"/>
      <c r="F349" s="16"/>
      <c r="G349" s="16"/>
      <c r="H349" s="16"/>
      <c r="I349" s="16"/>
      <c r="J349" s="16"/>
      <c r="K349" s="16"/>
      <c r="L349" s="16"/>
      <c r="M349" s="16"/>
      <c r="N349" s="16"/>
      <c r="O349" s="16"/>
      <c r="P349" s="16"/>
      <c r="Q349" s="16"/>
      <c r="R349" s="16"/>
      <c r="S349" s="16"/>
      <c r="T349" s="16"/>
      <c r="U349" s="16"/>
      <c r="V349" s="16"/>
      <c r="W349" s="16"/>
      <c r="X349" s="16"/>
      <c r="Y349" s="16"/>
      <c r="Z349" s="16"/>
      <c r="AA349" s="16"/>
      <c r="AB349" s="16"/>
      <c r="AC349" s="16"/>
      <c r="AD349" s="16"/>
      <c r="AE349" s="17"/>
      <c r="AF349" s="16"/>
      <c r="AG349" s="16"/>
      <c r="AH349" s="16"/>
      <c r="AI349" s="16"/>
      <c r="AJ349" s="16"/>
      <c r="AK349" s="16"/>
      <c r="AL349" s="16"/>
      <c r="AM349" s="16"/>
    </row>
    <row r="350" spans="1:39" x14ac:dyDescent="0.3">
      <c r="A350" s="16"/>
      <c r="B350" s="20"/>
      <c r="C350" s="20"/>
      <c r="D350" s="20" t="s">
        <v>560</v>
      </c>
      <c r="E350" s="20"/>
      <c r="F350" s="20"/>
      <c r="G350" s="20"/>
      <c r="H350" s="20"/>
      <c r="I350" s="20"/>
      <c r="J350" s="16"/>
      <c r="K350" s="16"/>
      <c r="L350" s="20"/>
      <c r="M350" s="20" t="s">
        <v>561</v>
      </c>
      <c r="N350" s="20"/>
      <c r="O350" s="20"/>
      <c r="P350" s="20"/>
      <c r="Q350" s="20"/>
      <c r="R350" s="16"/>
      <c r="S350" s="154" t="s">
        <v>562</v>
      </c>
      <c r="T350" s="154"/>
      <c r="U350" s="154"/>
      <c r="V350" s="154"/>
      <c r="W350" s="154"/>
      <c r="X350" s="154"/>
      <c r="Y350" s="154"/>
      <c r="Z350" s="154"/>
      <c r="AA350" s="154"/>
      <c r="AB350" s="154"/>
      <c r="AC350" s="16"/>
      <c r="AD350" s="16"/>
      <c r="AE350" s="20"/>
      <c r="AF350" s="20" t="s">
        <v>560</v>
      </c>
      <c r="AG350" s="20"/>
      <c r="AH350" s="20"/>
      <c r="AI350" s="20"/>
      <c r="AJ350" s="16"/>
      <c r="AK350" s="16"/>
      <c r="AL350" s="16"/>
      <c r="AM350" s="16"/>
    </row>
    <row r="351" spans="1:39" x14ac:dyDescent="0.3">
      <c r="A351" s="16"/>
      <c r="B351" s="23" t="s">
        <v>14</v>
      </c>
      <c r="C351" s="22" t="s">
        <v>15</v>
      </c>
      <c r="D351" s="23" t="s">
        <v>78</v>
      </c>
      <c r="E351" s="22" t="s">
        <v>1</v>
      </c>
      <c r="F351" s="22" t="s">
        <v>7</v>
      </c>
      <c r="G351" s="22" t="s">
        <v>64</v>
      </c>
      <c r="H351" s="22" t="s">
        <v>65</v>
      </c>
      <c r="I351" s="22" t="s">
        <v>77</v>
      </c>
      <c r="J351" s="16"/>
      <c r="K351" s="16"/>
      <c r="L351" s="82" t="s">
        <v>233</v>
      </c>
      <c r="M351" s="82" t="s">
        <v>231</v>
      </c>
      <c r="N351" s="82"/>
      <c r="O351" s="82" t="s">
        <v>234</v>
      </c>
      <c r="P351" s="82"/>
      <c r="Q351" s="82" t="s">
        <v>232</v>
      </c>
      <c r="R351" s="16"/>
      <c r="S351" s="17"/>
      <c r="T351" s="16"/>
      <c r="U351" s="17" t="s">
        <v>0</v>
      </c>
      <c r="V351" s="17" t="s">
        <v>1</v>
      </c>
      <c r="W351" s="17" t="s">
        <v>2</v>
      </c>
      <c r="X351" s="17" t="s">
        <v>3</v>
      </c>
      <c r="Y351" s="17" t="s">
        <v>4</v>
      </c>
      <c r="Z351" s="17" t="s">
        <v>5</v>
      </c>
      <c r="AA351" s="17" t="s">
        <v>52</v>
      </c>
      <c r="AB351" s="21" t="s">
        <v>53</v>
      </c>
      <c r="AC351" s="16"/>
      <c r="AD351" s="16"/>
      <c r="AE351" s="95" t="s">
        <v>15</v>
      </c>
      <c r="AF351" s="96" t="s">
        <v>78</v>
      </c>
      <c r="AG351" s="95" t="s">
        <v>1</v>
      </c>
      <c r="AH351" s="95" t="s">
        <v>7</v>
      </c>
      <c r="AI351" s="95" t="s">
        <v>382</v>
      </c>
      <c r="AJ351" s="16"/>
      <c r="AK351" s="16"/>
      <c r="AL351" s="16"/>
      <c r="AM351" s="16"/>
    </row>
    <row r="352" spans="1:39" x14ac:dyDescent="0.3">
      <c r="A352" s="16"/>
      <c r="B352" s="26">
        <v>22</v>
      </c>
      <c r="C352" s="24">
        <v>1</v>
      </c>
      <c r="D352" s="11" t="s">
        <v>223</v>
      </c>
      <c r="E352" s="41">
        <v>1</v>
      </c>
      <c r="F352" s="41">
        <v>1</v>
      </c>
      <c r="G352" s="26"/>
      <c r="H352" s="26"/>
      <c r="I352" s="41" t="s">
        <v>373</v>
      </c>
      <c r="J352" s="16"/>
      <c r="K352" s="16"/>
      <c r="L352" s="19">
        <v>1</v>
      </c>
      <c r="M352" s="16" t="str">
        <f>+T352</f>
        <v>Kail</v>
      </c>
      <c r="N352" s="83">
        <v>2</v>
      </c>
      <c r="O352" s="84" t="s">
        <v>6</v>
      </c>
      <c r="P352" s="83">
        <v>2</v>
      </c>
      <c r="Q352" s="16" t="str">
        <f>+T353</f>
        <v>Marcelo</v>
      </c>
      <c r="R352" s="16"/>
      <c r="S352" s="85">
        <v>1</v>
      </c>
      <c r="T352" s="86" t="s">
        <v>56</v>
      </c>
      <c r="U352" s="85">
        <v>6</v>
      </c>
      <c r="V352" s="86">
        <f>IF(N353&gt;P353,1,0)+IF(P355&gt;N355,1,0)+IF(N356&gt;P356,1,0)+IF(P358&gt;N358,1,0)+IF(N359&gt;P359,1,0)+IF(N352&gt;P352,1,0)</f>
        <v>2</v>
      </c>
      <c r="W352" s="85">
        <f>IF(N353=P353,1,0)+IF(P355=N355,1,0)+IF(N356=P356,1,0)+IF(P358=N358,1,0)+IF(N359=P359,1,0)+IF(N352=P352,1,0)</f>
        <v>1</v>
      </c>
      <c r="X352" s="85">
        <f>IF(N353&lt;P353,1,0)+IF(P355&lt;N355,1,0)+IF(N356&lt;P356,1,0)+IF(P358&lt;N358,1,0)+IF(N359&lt;P359,1,0)+IF(N352&lt;P352,1,0)</f>
        <v>3</v>
      </c>
      <c r="Y352" s="85">
        <f>+N352+N353+P355+N356+P358+N359</f>
        <v>7</v>
      </c>
      <c r="Z352" s="85">
        <f>+P352+P353+N355+P356+N358+P359</f>
        <v>9</v>
      </c>
      <c r="AA352" s="85">
        <f>+Y352-Z352</f>
        <v>-2</v>
      </c>
      <c r="AB352" s="89">
        <f>+V352*3+W352*1+X352*0</f>
        <v>7</v>
      </c>
      <c r="AC352" s="16"/>
      <c r="AD352" s="16"/>
      <c r="AE352" s="97">
        <v>1</v>
      </c>
      <c r="AF352" s="100" t="s">
        <v>223</v>
      </c>
      <c r="AG352" s="99">
        <v>1</v>
      </c>
      <c r="AH352" s="99">
        <v>1</v>
      </c>
      <c r="AI352" s="99">
        <v>8</v>
      </c>
      <c r="AJ352" s="16"/>
      <c r="AK352" s="16"/>
      <c r="AL352" s="16"/>
      <c r="AM352" s="16"/>
    </row>
    <row r="353" spans="1:39" x14ac:dyDescent="0.3">
      <c r="A353" s="16"/>
      <c r="B353" s="26">
        <v>3</v>
      </c>
      <c r="C353" s="24">
        <v>2</v>
      </c>
      <c r="D353" s="52" t="s">
        <v>224</v>
      </c>
      <c r="E353" s="41"/>
      <c r="F353" s="41"/>
      <c r="G353" s="26"/>
      <c r="H353" s="26"/>
      <c r="I353" s="41" t="s">
        <v>373</v>
      </c>
      <c r="J353" s="16"/>
      <c r="K353" s="16"/>
      <c r="L353" s="85">
        <v>2</v>
      </c>
      <c r="M353" s="86" t="str">
        <f>+T352</f>
        <v>Kail</v>
      </c>
      <c r="N353" s="87">
        <v>2</v>
      </c>
      <c r="O353" s="88" t="s">
        <v>6</v>
      </c>
      <c r="P353" s="87">
        <v>1</v>
      </c>
      <c r="Q353" s="86" t="str">
        <f>+T354</f>
        <v>Henry</v>
      </c>
      <c r="R353" s="16"/>
      <c r="S353" s="17">
        <v>2</v>
      </c>
      <c r="T353" s="16" t="s">
        <v>326</v>
      </c>
      <c r="U353" s="17">
        <v>6</v>
      </c>
      <c r="V353" s="16">
        <f>IF(N354&gt;P354,1,0)+IF(P355&lt;N355,1,0)+IF(N357&lt;P357,1,0)+IF(P358&lt;N358,1,0)+IF(N360&lt;P360,1,0)+IF(N352&lt;P352,1,0)</f>
        <v>3</v>
      </c>
      <c r="W353" s="17">
        <f>IF(N354=P354,1,0)+IF(P355=N355,1,0)+IF(N357=P357,1,0)+IF(P358=N358,1,0)+IF(N360=P360,1,0)+IF(N352=P352,1,0)</f>
        <v>3</v>
      </c>
      <c r="X353" s="17">
        <f>IF(N354&lt;P354,1,0)+IF(P355&gt;N355,1,0)+IF(N357&gt;P357,1,0)+IF(P358&gt;N358,1,0)+IF(N360&gt;P360,1,0)+IF(N352&gt;P352,1,0)</f>
        <v>0</v>
      </c>
      <c r="Y353" s="17">
        <f>+P352+N354+N355+P357+N358+P360</f>
        <v>8</v>
      </c>
      <c r="Z353" s="17">
        <f>+N352+P354+P355+N357+P358+N360</f>
        <v>4</v>
      </c>
      <c r="AA353" s="17">
        <f>+Y353-Z353</f>
        <v>4</v>
      </c>
      <c r="AB353" s="21">
        <f>+V353*3+W353*1+X353*0</f>
        <v>12</v>
      </c>
      <c r="AC353" s="16"/>
      <c r="AD353" s="16"/>
      <c r="AE353" s="97">
        <v>2</v>
      </c>
      <c r="AF353" s="100" t="s">
        <v>224</v>
      </c>
      <c r="AG353" s="99"/>
      <c r="AH353" s="99"/>
      <c r="AI353" s="99">
        <v>7</v>
      </c>
      <c r="AJ353" s="16"/>
      <c r="AK353" s="16"/>
      <c r="AL353" s="16"/>
      <c r="AM353" s="16"/>
    </row>
    <row r="354" spans="1:39" x14ac:dyDescent="0.3">
      <c r="A354" s="16"/>
      <c r="B354" s="26">
        <v>17</v>
      </c>
      <c r="C354" s="24">
        <v>3</v>
      </c>
      <c r="D354" s="52" t="s">
        <v>341</v>
      </c>
      <c r="E354" s="41">
        <v>2</v>
      </c>
      <c r="F354" s="41">
        <v>2</v>
      </c>
      <c r="G354" s="26"/>
      <c r="H354" s="26"/>
      <c r="I354" s="41" t="s">
        <v>373</v>
      </c>
      <c r="J354" s="16"/>
      <c r="K354" s="16"/>
      <c r="L354" s="19">
        <v>3</v>
      </c>
      <c r="M354" s="16" t="str">
        <f>+T353</f>
        <v>Marcelo</v>
      </c>
      <c r="N354" s="83">
        <v>1</v>
      </c>
      <c r="O354" s="84" t="s">
        <v>6</v>
      </c>
      <c r="P354" s="83">
        <v>0</v>
      </c>
      <c r="Q354" s="16" t="str">
        <f>+T354</f>
        <v>Henry</v>
      </c>
      <c r="R354" s="16"/>
      <c r="S354" s="85">
        <v>3</v>
      </c>
      <c r="T354" s="86" t="s">
        <v>310</v>
      </c>
      <c r="U354" s="85">
        <v>6</v>
      </c>
      <c r="V354" s="86">
        <f>IF(N354&lt;P354,1,0)+IF(P356&gt;N356,1,0)+IF(N357&gt;P357,1,0)+IF(P359&gt;N359,1,0)+IF(N360&gt;P360,1,0)+IF(N353&lt;P353,1,0)</f>
        <v>1</v>
      </c>
      <c r="W354" s="85">
        <f>IF(N354=P354,1,0)+IF(P356=N356,1,0)+IF(N357=P357,1,0)+IF(P359=N359,1,0)+IF(N360=P360,1,0)+IF(N353=P353,1,0)</f>
        <v>2</v>
      </c>
      <c r="X354" s="85">
        <f>IF(N354&gt;P354,1,0)+IF(P356&lt;N356,1,0)+IF(N357&lt;P357,1,0)+IF(P359&lt;N359,1,0)+IF(N360&lt;P360,1,0)+IF(N353&gt;P353,1,0)</f>
        <v>3</v>
      </c>
      <c r="Y354" s="85">
        <f>+P353+P354+P356+N357+P359+N360</f>
        <v>4</v>
      </c>
      <c r="Z354" s="85">
        <f>+N353+N354+N356+P357+N359+P360</f>
        <v>6</v>
      </c>
      <c r="AA354" s="85">
        <f>+Y354-Z354</f>
        <v>-2</v>
      </c>
      <c r="AB354" s="89">
        <f>+V354*3+W354*1+X354*0</f>
        <v>5</v>
      </c>
      <c r="AC354" s="16"/>
      <c r="AD354" s="16"/>
      <c r="AE354" s="97">
        <v>3</v>
      </c>
      <c r="AF354" s="100" t="s">
        <v>341</v>
      </c>
      <c r="AG354" s="99">
        <v>2</v>
      </c>
      <c r="AH354" s="99">
        <v>2</v>
      </c>
      <c r="AI354" s="99">
        <v>5</v>
      </c>
      <c r="AJ354" s="16"/>
      <c r="AK354" s="16"/>
      <c r="AL354" s="16"/>
      <c r="AM354" s="16"/>
    </row>
    <row r="355" spans="1:39" x14ac:dyDescent="0.3">
      <c r="A355" s="16"/>
      <c r="B355" s="26">
        <v>7</v>
      </c>
      <c r="C355" s="24">
        <v>4</v>
      </c>
      <c r="D355" s="52" t="s">
        <v>563</v>
      </c>
      <c r="E355" s="41"/>
      <c r="F355" s="41"/>
      <c r="G355" s="26"/>
      <c r="H355" s="26"/>
      <c r="I355" s="41" t="s">
        <v>373</v>
      </c>
      <c r="J355" s="16"/>
      <c r="K355" s="16"/>
      <c r="L355" s="85">
        <v>4</v>
      </c>
      <c r="M355" s="86" t="str">
        <f>+T353</f>
        <v>Marcelo</v>
      </c>
      <c r="N355" s="87">
        <v>2</v>
      </c>
      <c r="O355" s="88" t="s">
        <v>6</v>
      </c>
      <c r="P355" s="87">
        <v>0</v>
      </c>
      <c r="Q355" s="86" t="str">
        <f>+T352</f>
        <v>Kail</v>
      </c>
      <c r="R355" s="16"/>
      <c r="S355" s="16"/>
      <c r="T355" s="16"/>
      <c r="U355" s="16"/>
      <c r="V355" s="16"/>
      <c r="W355" s="16"/>
      <c r="X355" s="16"/>
      <c r="Y355" s="16"/>
      <c r="Z355" s="16"/>
      <c r="AA355" s="16"/>
      <c r="AB355" s="16"/>
      <c r="AC355" s="16"/>
      <c r="AD355" s="16"/>
      <c r="AE355" s="97">
        <v>4</v>
      </c>
      <c r="AF355" s="100" t="s">
        <v>563</v>
      </c>
      <c r="AG355" s="99"/>
      <c r="AH355" s="99"/>
      <c r="AI355" s="99">
        <v>6</v>
      </c>
      <c r="AJ355" s="16"/>
      <c r="AK355" s="16"/>
      <c r="AL355" s="16"/>
      <c r="AM355" s="16"/>
    </row>
    <row r="356" spans="1:39" x14ac:dyDescent="0.3">
      <c r="A356" s="16"/>
      <c r="B356" s="26">
        <v>30</v>
      </c>
      <c r="C356" s="24">
        <v>5</v>
      </c>
      <c r="D356" s="52" t="s">
        <v>338</v>
      </c>
      <c r="E356" s="41">
        <v>1</v>
      </c>
      <c r="F356" s="41">
        <v>1</v>
      </c>
      <c r="G356" s="26"/>
      <c r="H356" s="26"/>
      <c r="I356" s="41" t="s">
        <v>373</v>
      </c>
      <c r="J356" s="16"/>
      <c r="K356" s="16"/>
      <c r="L356" s="19">
        <v>5</v>
      </c>
      <c r="M356" s="16" t="str">
        <f>+T352</f>
        <v>Kail</v>
      </c>
      <c r="N356" s="83">
        <v>1</v>
      </c>
      <c r="O356" s="84" t="s">
        <v>6</v>
      </c>
      <c r="P356" s="83">
        <v>0</v>
      </c>
      <c r="Q356" s="16" t="str">
        <f>+T354</f>
        <v>Henry</v>
      </c>
      <c r="R356" s="16"/>
      <c r="S356" s="94" t="s">
        <v>562</v>
      </c>
      <c r="T356" s="94"/>
      <c r="U356" s="94"/>
      <c r="V356" s="94"/>
      <c r="W356" s="94"/>
      <c r="X356" s="94"/>
      <c r="Y356" s="94"/>
      <c r="Z356" s="94"/>
      <c r="AA356" s="94"/>
      <c r="AB356" s="94"/>
      <c r="AC356" s="16"/>
      <c r="AD356" s="16"/>
      <c r="AE356" s="97">
        <v>5</v>
      </c>
      <c r="AF356" s="100" t="s">
        <v>338</v>
      </c>
      <c r="AG356" s="99">
        <v>1</v>
      </c>
      <c r="AH356" s="99">
        <v>1</v>
      </c>
      <c r="AI356" s="99">
        <v>7</v>
      </c>
      <c r="AJ356" s="16"/>
      <c r="AK356" s="16"/>
      <c r="AL356" s="16"/>
      <c r="AM356" s="16"/>
    </row>
    <row r="357" spans="1:39" x14ac:dyDescent="0.3">
      <c r="A357" s="16"/>
      <c r="B357" s="26"/>
      <c r="C357" s="24">
        <v>6</v>
      </c>
      <c r="D357" s="52" t="s">
        <v>569</v>
      </c>
      <c r="E357" s="41"/>
      <c r="F357" s="41"/>
      <c r="G357" s="26"/>
      <c r="H357" s="26"/>
      <c r="I357" s="41" t="s">
        <v>373</v>
      </c>
      <c r="J357" s="16"/>
      <c r="K357" s="16"/>
      <c r="L357" s="85">
        <v>6</v>
      </c>
      <c r="M357" s="86" t="str">
        <f>+T354</f>
        <v>Henry</v>
      </c>
      <c r="N357" s="87">
        <v>1</v>
      </c>
      <c r="O357" s="88" t="s">
        <v>6</v>
      </c>
      <c r="P357" s="87">
        <v>1</v>
      </c>
      <c r="Q357" s="86" t="str">
        <f>+T353</f>
        <v>Marcelo</v>
      </c>
      <c r="R357" s="16"/>
      <c r="S357" s="17"/>
      <c r="T357" s="16"/>
      <c r="U357" s="17" t="s">
        <v>0</v>
      </c>
      <c r="V357" s="17" t="s">
        <v>1</v>
      </c>
      <c r="W357" s="17" t="s">
        <v>2</v>
      </c>
      <c r="X357" s="17" t="s">
        <v>3</v>
      </c>
      <c r="Y357" s="17" t="s">
        <v>4</v>
      </c>
      <c r="Z357" s="17" t="s">
        <v>5</v>
      </c>
      <c r="AA357" s="17" t="s">
        <v>52</v>
      </c>
      <c r="AB357" s="21" t="s">
        <v>53</v>
      </c>
      <c r="AC357" s="16"/>
      <c r="AD357" s="16"/>
      <c r="AE357" s="97">
        <v>6</v>
      </c>
      <c r="AF357" s="100" t="s">
        <v>569</v>
      </c>
      <c r="AG357" s="99"/>
      <c r="AH357" s="99"/>
      <c r="AI357" s="99">
        <v>6</v>
      </c>
      <c r="AJ357" s="16"/>
      <c r="AK357" s="16"/>
      <c r="AL357" s="16"/>
      <c r="AM357" s="16"/>
    </row>
    <row r="358" spans="1:39" x14ac:dyDescent="0.3">
      <c r="A358" s="16"/>
      <c r="B358" s="26"/>
      <c r="C358" s="24">
        <v>7</v>
      </c>
      <c r="D358" s="52" t="s">
        <v>570</v>
      </c>
      <c r="E358" s="41">
        <v>3</v>
      </c>
      <c r="F358" s="41">
        <v>3</v>
      </c>
      <c r="G358" s="26"/>
      <c r="H358" s="26"/>
      <c r="I358" s="41" t="s">
        <v>373</v>
      </c>
      <c r="J358" s="16"/>
      <c r="K358" s="16"/>
      <c r="L358" s="19">
        <v>7</v>
      </c>
      <c r="M358" s="16" t="str">
        <f>+T353</f>
        <v>Marcelo</v>
      </c>
      <c r="N358" s="83">
        <v>2</v>
      </c>
      <c r="O358" s="84" t="s">
        <v>6</v>
      </c>
      <c r="P358" s="83">
        <v>1</v>
      </c>
      <c r="Q358" s="16" t="str">
        <f>+T352</f>
        <v>Kail</v>
      </c>
      <c r="R358" s="16"/>
      <c r="S358" s="85">
        <v>1</v>
      </c>
      <c r="T358" s="86" t="s">
        <v>326</v>
      </c>
      <c r="U358" s="85">
        <v>6</v>
      </c>
      <c r="V358" s="86">
        <v>3</v>
      </c>
      <c r="W358" s="85">
        <v>3</v>
      </c>
      <c r="X358" s="85">
        <v>0</v>
      </c>
      <c r="Y358" s="85">
        <v>8</v>
      </c>
      <c r="Z358" s="85">
        <v>4</v>
      </c>
      <c r="AA358" s="85">
        <v>4</v>
      </c>
      <c r="AB358" s="89">
        <v>12</v>
      </c>
      <c r="AC358" s="16"/>
      <c r="AD358" s="16"/>
      <c r="AE358" s="97">
        <v>7</v>
      </c>
      <c r="AF358" s="100" t="s">
        <v>570</v>
      </c>
      <c r="AG358" s="99">
        <v>3</v>
      </c>
      <c r="AH358" s="99">
        <v>3</v>
      </c>
      <c r="AI358" s="99">
        <v>9</v>
      </c>
      <c r="AJ358" s="16"/>
      <c r="AK358" s="16"/>
      <c r="AL358" s="16"/>
      <c r="AM358" s="16"/>
    </row>
    <row r="359" spans="1:39" x14ac:dyDescent="0.3">
      <c r="A359" s="16"/>
      <c r="B359" s="26"/>
      <c r="C359" s="24">
        <v>8</v>
      </c>
      <c r="D359" s="52" t="s">
        <v>571</v>
      </c>
      <c r="E359" s="41"/>
      <c r="F359" s="41"/>
      <c r="G359" s="26"/>
      <c r="H359" s="26"/>
      <c r="I359" s="41" t="s">
        <v>564</v>
      </c>
      <c r="J359" s="16"/>
      <c r="K359" s="16"/>
      <c r="L359" s="85">
        <v>8</v>
      </c>
      <c r="M359" s="86" t="str">
        <f>+T352</f>
        <v>Kail</v>
      </c>
      <c r="N359" s="87">
        <v>1</v>
      </c>
      <c r="O359" s="88" t="s">
        <v>6</v>
      </c>
      <c r="P359" s="87">
        <v>2</v>
      </c>
      <c r="Q359" s="86" t="str">
        <f>+T354</f>
        <v>Henry</v>
      </c>
      <c r="R359" s="16"/>
      <c r="S359" s="17">
        <v>2</v>
      </c>
      <c r="T359" s="16" t="s">
        <v>56</v>
      </c>
      <c r="U359" s="17">
        <v>6</v>
      </c>
      <c r="V359" s="16">
        <v>2</v>
      </c>
      <c r="W359" s="17">
        <v>1</v>
      </c>
      <c r="X359" s="17">
        <v>3</v>
      </c>
      <c r="Y359" s="17">
        <v>7</v>
      </c>
      <c r="Z359" s="17">
        <v>9</v>
      </c>
      <c r="AA359" s="17">
        <v>-2</v>
      </c>
      <c r="AB359" s="21">
        <v>7</v>
      </c>
      <c r="AC359" s="16"/>
      <c r="AD359" s="16"/>
      <c r="AE359" s="101">
        <v>1</v>
      </c>
      <c r="AF359" s="102" t="s">
        <v>571</v>
      </c>
      <c r="AG359" s="103"/>
      <c r="AH359" s="103"/>
      <c r="AI359" s="103">
        <v>5</v>
      </c>
      <c r="AJ359" s="16"/>
      <c r="AK359" s="16"/>
      <c r="AL359" s="16"/>
      <c r="AM359" s="16"/>
    </row>
    <row r="360" spans="1:39" x14ac:dyDescent="0.3">
      <c r="A360" s="16"/>
      <c r="B360" s="26"/>
      <c r="C360" s="24">
        <v>9</v>
      </c>
      <c r="D360" s="52" t="s">
        <v>310</v>
      </c>
      <c r="E360" s="41"/>
      <c r="F360" s="41">
        <v>1</v>
      </c>
      <c r="G360" s="26"/>
      <c r="H360" s="26"/>
      <c r="I360" s="41" t="s">
        <v>564</v>
      </c>
      <c r="J360" s="16"/>
      <c r="K360" s="16"/>
      <c r="L360" s="19">
        <v>9</v>
      </c>
      <c r="M360" s="16" t="str">
        <f>+T354</f>
        <v>Henry</v>
      </c>
      <c r="N360" s="83">
        <v>0</v>
      </c>
      <c r="O360" s="84" t="s">
        <v>6</v>
      </c>
      <c r="P360" s="83">
        <v>0</v>
      </c>
      <c r="Q360" s="16" t="str">
        <f>+T353</f>
        <v>Marcelo</v>
      </c>
      <c r="R360" s="16"/>
      <c r="S360" s="85">
        <v>3</v>
      </c>
      <c r="T360" s="86" t="s">
        <v>310</v>
      </c>
      <c r="U360" s="85">
        <v>6</v>
      </c>
      <c r="V360" s="86">
        <v>1</v>
      </c>
      <c r="W360" s="85">
        <v>2</v>
      </c>
      <c r="X360" s="85">
        <v>3</v>
      </c>
      <c r="Y360" s="85">
        <v>4</v>
      </c>
      <c r="Z360" s="85">
        <v>6</v>
      </c>
      <c r="AA360" s="85">
        <v>-2</v>
      </c>
      <c r="AB360" s="89">
        <v>5</v>
      </c>
      <c r="AC360" s="16"/>
      <c r="AD360" s="16"/>
      <c r="AE360" s="101">
        <v>2</v>
      </c>
      <c r="AF360" s="102" t="s">
        <v>310</v>
      </c>
      <c r="AG360" s="103"/>
      <c r="AH360" s="103">
        <v>1</v>
      </c>
      <c r="AI360" s="103">
        <v>2</v>
      </c>
      <c r="AJ360" s="16"/>
      <c r="AK360" s="16"/>
      <c r="AL360" s="16"/>
      <c r="AM360" s="16"/>
    </row>
    <row r="361" spans="1:39" x14ac:dyDescent="0.3">
      <c r="A361" s="16"/>
      <c r="B361" s="26"/>
      <c r="C361" s="24">
        <v>10</v>
      </c>
      <c r="D361" s="52" t="s">
        <v>327</v>
      </c>
      <c r="E361" s="41"/>
      <c r="F361" s="41"/>
      <c r="G361" s="26"/>
      <c r="H361" s="26"/>
      <c r="I361" s="41" t="s">
        <v>564</v>
      </c>
      <c r="J361" s="16"/>
      <c r="K361" s="16"/>
      <c r="L361" s="16"/>
      <c r="M361" s="16"/>
      <c r="N361" s="16"/>
      <c r="O361" s="16"/>
      <c r="P361" s="16"/>
      <c r="Q361" s="16"/>
      <c r="R361" s="16"/>
      <c r="S361" s="16"/>
      <c r="T361" s="16"/>
      <c r="U361" s="16"/>
      <c r="V361" s="16"/>
      <c r="W361" s="16"/>
      <c r="X361" s="16"/>
      <c r="Y361" s="16"/>
      <c r="Z361" s="16"/>
      <c r="AA361" s="16"/>
      <c r="AB361" s="16"/>
      <c r="AC361" s="16"/>
      <c r="AD361" s="16"/>
      <c r="AE361" s="101">
        <v>3</v>
      </c>
      <c r="AF361" s="102" t="s">
        <v>327</v>
      </c>
      <c r="AG361" s="103"/>
      <c r="AH361" s="103"/>
      <c r="AI361" s="103">
        <v>5</v>
      </c>
      <c r="AJ361" s="16"/>
      <c r="AK361" s="16"/>
      <c r="AL361" s="16"/>
      <c r="AM361" s="16"/>
    </row>
    <row r="362" spans="1:39" x14ac:dyDescent="0.3">
      <c r="A362" s="16"/>
      <c r="B362" s="26"/>
      <c r="C362" s="24">
        <v>11</v>
      </c>
      <c r="D362" s="36" t="s">
        <v>34</v>
      </c>
      <c r="E362" s="41"/>
      <c r="F362" s="41"/>
      <c r="G362" s="24"/>
      <c r="H362" s="24"/>
      <c r="I362" s="41" t="s">
        <v>564</v>
      </c>
      <c r="J362" s="16"/>
      <c r="K362" s="16"/>
      <c r="L362" s="16"/>
      <c r="M362" s="16"/>
      <c r="N362" s="16"/>
      <c r="O362" s="16"/>
      <c r="P362" s="16"/>
      <c r="Q362" s="16"/>
      <c r="R362" s="16"/>
      <c r="S362" s="16"/>
      <c r="T362" s="16"/>
      <c r="U362" s="16"/>
      <c r="V362" s="16"/>
      <c r="W362" s="16"/>
      <c r="X362" s="16"/>
      <c r="Y362" s="16"/>
      <c r="Z362" s="16"/>
      <c r="AA362" s="16"/>
      <c r="AB362" s="16"/>
      <c r="AC362" s="16"/>
      <c r="AD362" s="16"/>
      <c r="AE362" s="101">
        <v>4</v>
      </c>
      <c r="AF362" s="102" t="s">
        <v>34</v>
      </c>
      <c r="AG362" s="103"/>
      <c r="AH362" s="103"/>
      <c r="AI362" s="103">
        <v>5</v>
      </c>
      <c r="AJ362" s="16"/>
      <c r="AK362" s="16"/>
      <c r="AL362" s="16"/>
      <c r="AM362" s="16"/>
    </row>
    <row r="363" spans="1:39" x14ac:dyDescent="0.3">
      <c r="A363" s="16"/>
      <c r="B363" s="26"/>
      <c r="C363" s="24">
        <v>12</v>
      </c>
      <c r="D363" s="36" t="s">
        <v>305</v>
      </c>
      <c r="E363" s="41">
        <v>1</v>
      </c>
      <c r="F363" s="41"/>
      <c r="G363" s="26"/>
      <c r="H363" s="26"/>
      <c r="I363" s="41" t="s">
        <v>564</v>
      </c>
      <c r="J363" s="16"/>
      <c r="K363" s="16"/>
      <c r="L363" s="16"/>
      <c r="M363" s="16"/>
      <c r="N363" s="16"/>
      <c r="O363" s="16"/>
      <c r="P363" s="16"/>
      <c r="Q363" s="16"/>
      <c r="R363" s="16"/>
      <c r="S363" s="16"/>
      <c r="T363" s="16"/>
      <c r="U363" s="16"/>
      <c r="V363" s="16"/>
      <c r="W363" s="16"/>
      <c r="X363" s="16"/>
      <c r="Y363" s="16"/>
      <c r="Z363" s="16"/>
      <c r="AA363" s="16"/>
      <c r="AB363" s="16"/>
      <c r="AC363" s="16"/>
      <c r="AD363" s="16"/>
      <c r="AE363" s="101">
        <v>5</v>
      </c>
      <c r="AF363" s="102" t="s">
        <v>295</v>
      </c>
      <c r="AG363" s="103">
        <v>1</v>
      </c>
      <c r="AH363" s="103"/>
      <c r="AI363" s="103">
        <v>5</v>
      </c>
      <c r="AJ363" s="16"/>
      <c r="AK363" s="16"/>
      <c r="AL363" s="16"/>
      <c r="AM363" s="16"/>
    </row>
    <row r="364" spans="1:39" x14ac:dyDescent="0.3">
      <c r="A364" s="16"/>
      <c r="B364" s="26"/>
      <c r="C364" s="24">
        <v>13</v>
      </c>
      <c r="D364" s="27" t="s">
        <v>295</v>
      </c>
      <c r="E364" s="41"/>
      <c r="F364" s="41">
        <v>1</v>
      </c>
      <c r="G364" s="26"/>
      <c r="H364" s="26"/>
      <c r="I364" s="41" t="s">
        <v>564</v>
      </c>
      <c r="J364" s="16"/>
      <c r="K364" s="16"/>
      <c r="L364" s="16"/>
      <c r="M364" s="16"/>
      <c r="N364" s="16"/>
      <c r="O364" s="16"/>
      <c r="P364" s="16"/>
      <c r="Q364" s="16"/>
      <c r="R364" s="16"/>
      <c r="S364" s="16"/>
      <c r="T364" s="16"/>
      <c r="U364" s="16"/>
      <c r="V364" s="16"/>
      <c r="W364" s="16"/>
      <c r="X364" s="16"/>
      <c r="Y364" s="16"/>
      <c r="Z364" s="16"/>
      <c r="AA364" s="16"/>
      <c r="AB364" s="16"/>
      <c r="AC364" s="16"/>
      <c r="AD364" s="16"/>
      <c r="AE364" s="101">
        <v>6</v>
      </c>
      <c r="AF364" s="102" t="s">
        <v>228</v>
      </c>
      <c r="AG364" s="103"/>
      <c r="AH364" s="103">
        <v>1</v>
      </c>
      <c r="AI364" s="103">
        <v>5</v>
      </c>
      <c r="AJ364" s="16"/>
      <c r="AK364" s="16"/>
      <c r="AL364" s="16"/>
      <c r="AM364" s="16"/>
    </row>
    <row r="365" spans="1:39" x14ac:dyDescent="0.3">
      <c r="A365" s="16"/>
      <c r="B365" s="26"/>
      <c r="C365" s="24">
        <v>14</v>
      </c>
      <c r="D365" s="27" t="s">
        <v>325</v>
      </c>
      <c r="E365" s="41">
        <v>1</v>
      </c>
      <c r="F365" s="41"/>
      <c r="G365" s="26"/>
      <c r="H365" s="26"/>
      <c r="I365" s="41" t="s">
        <v>564</v>
      </c>
      <c r="J365" s="16"/>
      <c r="K365" s="16"/>
      <c r="L365" s="16"/>
      <c r="M365" s="16"/>
      <c r="N365" s="16"/>
      <c r="O365" s="16"/>
      <c r="P365" s="16"/>
      <c r="Q365" s="16"/>
      <c r="R365" s="16"/>
      <c r="S365" s="16"/>
      <c r="T365" s="16"/>
      <c r="U365" s="16"/>
      <c r="V365" s="16"/>
      <c r="W365" s="16"/>
      <c r="X365" s="16"/>
      <c r="Y365" s="16"/>
      <c r="Z365" s="16"/>
      <c r="AA365" s="16"/>
      <c r="AB365" s="16"/>
      <c r="AC365" s="16"/>
      <c r="AD365" s="16"/>
      <c r="AE365" s="101">
        <v>7</v>
      </c>
      <c r="AF365" s="102" t="s">
        <v>325</v>
      </c>
      <c r="AG365" s="103">
        <v>1</v>
      </c>
      <c r="AH365" s="103"/>
      <c r="AI365" s="103">
        <v>7</v>
      </c>
      <c r="AJ365" s="16"/>
      <c r="AK365" s="16"/>
      <c r="AL365" s="16"/>
      <c r="AM365" s="16"/>
    </row>
    <row r="366" spans="1:39" x14ac:dyDescent="0.3">
      <c r="A366" s="16"/>
      <c r="B366" s="26"/>
      <c r="C366" s="24">
        <v>15</v>
      </c>
      <c r="D366" s="27" t="s">
        <v>345</v>
      </c>
      <c r="E366" s="41"/>
      <c r="F366" s="41"/>
      <c r="G366" s="24"/>
      <c r="H366" s="24"/>
      <c r="I366" s="41" t="s">
        <v>565</v>
      </c>
      <c r="J366" s="16"/>
      <c r="K366" s="16"/>
      <c r="L366" s="16"/>
      <c r="M366" s="16"/>
      <c r="N366" s="16"/>
      <c r="O366" s="16"/>
      <c r="P366" s="16"/>
      <c r="Q366" s="16"/>
      <c r="R366" s="16"/>
      <c r="S366" s="16"/>
      <c r="T366" s="16"/>
      <c r="U366" s="16"/>
      <c r="V366" s="16"/>
      <c r="W366" s="16"/>
      <c r="X366" s="16"/>
      <c r="Y366" s="16"/>
      <c r="Z366" s="16"/>
      <c r="AA366" s="16"/>
      <c r="AB366" s="16"/>
      <c r="AC366" s="16"/>
      <c r="AD366" s="16"/>
      <c r="AE366" s="97">
        <v>1</v>
      </c>
      <c r="AF366" s="100" t="s">
        <v>345</v>
      </c>
      <c r="AG366" s="99"/>
      <c r="AH366" s="99"/>
      <c r="AI366" s="99">
        <v>5</v>
      </c>
      <c r="AJ366" s="16"/>
      <c r="AK366" s="16"/>
      <c r="AL366" s="16"/>
      <c r="AM366" s="16"/>
    </row>
    <row r="367" spans="1:39" x14ac:dyDescent="0.3">
      <c r="A367" s="16"/>
      <c r="B367" s="26"/>
      <c r="C367" s="24">
        <v>16</v>
      </c>
      <c r="D367" s="36" t="s">
        <v>11</v>
      </c>
      <c r="E367" s="41">
        <v>3</v>
      </c>
      <c r="F367" s="41">
        <v>2</v>
      </c>
      <c r="G367" s="26"/>
      <c r="H367" s="26"/>
      <c r="I367" s="41" t="s">
        <v>565</v>
      </c>
      <c r="J367" s="16"/>
      <c r="K367" s="16"/>
      <c r="L367" s="16"/>
      <c r="M367" s="16"/>
      <c r="N367" s="16"/>
      <c r="O367" s="16"/>
      <c r="P367" s="16"/>
      <c r="Q367" s="16"/>
      <c r="R367" s="16"/>
      <c r="S367" s="16"/>
      <c r="T367" s="16"/>
      <c r="U367" s="16"/>
      <c r="V367" s="16"/>
      <c r="W367" s="16"/>
      <c r="X367" s="16"/>
      <c r="Y367" s="16"/>
      <c r="Z367" s="16"/>
      <c r="AA367" s="16"/>
      <c r="AB367" s="16"/>
      <c r="AC367" s="16"/>
      <c r="AD367" s="16"/>
      <c r="AE367" s="97">
        <v>2</v>
      </c>
      <c r="AF367" s="100" t="s">
        <v>11</v>
      </c>
      <c r="AG367" s="99">
        <v>3</v>
      </c>
      <c r="AH367" s="99">
        <v>2</v>
      </c>
      <c r="AI367" s="99">
        <v>5</v>
      </c>
      <c r="AJ367" s="16"/>
      <c r="AK367" s="16"/>
      <c r="AL367" s="16"/>
      <c r="AM367" s="16"/>
    </row>
    <row r="368" spans="1:39" x14ac:dyDescent="0.3">
      <c r="A368" s="16"/>
      <c r="B368" s="26"/>
      <c r="C368" s="24">
        <v>17</v>
      </c>
      <c r="D368" s="52" t="s">
        <v>12</v>
      </c>
      <c r="E368" s="41">
        <v>1</v>
      </c>
      <c r="F368" s="41"/>
      <c r="G368" s="26"/>
      <c r="H368" s="26"/>
      <c r="I368" s="41" t="s">
        <v>565</v>
      </c>
      <c r="J368" s="16"/>
      <c r="K368" s="16"/>
      <c r="L368" s="16"/>
      <c r="M368" s="16"/>
      <c r="N368" s="16"/>
      <c r="O368" s="16"/>
      <c r="P368" s="16"/>
      <c r="Q368" s="16"/>
      <c r="R368" s="16"/>
      <c r="S368" s="16"/>
      <c r="T368" s="16"/>
      <c r="U368" s="16"/>
      <c r="V368" s="16"/>
      <c r="W368" s="16"/>
      <c r="X368" s="16"/>
      <c r="Y368" s="16"/>
      <c r="Z368" s="16"/>
      <c r="AA368" s="16"/>
      <c r="AB368" s="16"/>
      <c r="AC368" s="16"/>
      <c r="AD368" s="16"/>
      <c r="AE368" s="97">
        <v>3</v>
      </c>
      <c r="AF368" s="100" t="s">
        <v>12</v>
      </c>
      <c r="AG368" s="99">
        <v>1</v>
      </c>
      <c r="AH368" s="99"/>
      <c r="AI368" s="99">
        <v>5</v>
      </c>
      <c r="AJ368" s="16"/>
      <c r="AK368" s="16"/>
      <c r="AL368" s="16"/>
      <c r="AM368" s="16"/>
    </row>
    <row r="369" spans="1:39" x14ac:dyDescent="0.3">
      <c r="A369" s="16"/>
      <c r="B369" s="26"/>
      <c r="C369" s="24">
        <v>18</v>
      </c>
      <c r="D369" s="52" t="s">
        <v>309</v>
      </c>
      <c r="E369" s="41">
        <v>1</v>
      </c>
      <c r="F369" s="41"/>
      <c r="G369" s="26"/>
      <c r="H369" s="26"/>
      <c r="I369" s="41" t="s">
        <v>565</v>
      </c>
      <c r="J369" s="16"/>
      <c r="K369" s="16"/>
      <c r="L369" s="16"/>
      <c r="M369" s="16"/>
      <c r="N369" s="16"/>
      <c r="O369" s="16"/>
      <c r="P369" s="16"/>
      <c r="Q369" s="16"/>
      <c r="R369" s="16"/>
      <c r="S369" s="16"/>
      <c r="T369" s="16"/>
      <c r="U369" s="16"/>
      <c r="V369" s="16"/>
      <c r="W369" s="16"/>
      <c r="X369" s="16"/>
      <c r="Y369" s="16"/>
      <c r="Z369" s="16"/>
      <c r="AA369" s="16"/>
      <c r="AB369" s="16"/>
      <c r="AC369" s="16"/>
      <c r="AD369" s="16"/>
      <c r="AE369" s="97">
        <v>4</v>
      </c>
      <c r="AF369" s="100" t="s">
        <v>309</v>
      </c>
      <c r="AG369" s="99">
        <v>1</v>
      </c>
      <c r="AH369" s="99"/>
      <c r="AI369" s="99">
        <v>5</v>
      </c>
      <c r="AJ369" s="16"/>
      <c r="AK369" s="16"/>
      <c r="AL369" s="16"/>
      <c r="AM369" s="16"/>
    </row>
    <row r="370" spans="1:39" x14ac:dyDescent="0.3">
      <c r="A370" s="16"/>
      <c r="B370" s="26"/>
      <c r="C370" s="24">
        <v>19</v>
      </c>
      <c r="D370" s="52" t="s">
        <v>329</v>
      </c>
      <c r="E370" s="41"/>
      <c r="F370" s="41">
        <v>1</v>
      </c>
      <c r="G370" s="26"/>
      <c r="H370" s="26"/>
      <c r="I370" s="41" t="s">
        <v>565</v>
      </c>
      <c r="J370" s="16"/>
      <c r="K370" s="16"/>
      <c r="L370" s="16"/>
      <c r="M370" s="16"/>
      <c r="N370" s="16"/>
      <c r="O370" s="16"/>
      <c r="P370" s="16"/>
      <c r="Q370" s="16"/>
      <c r="R370" s="16"/>
      <c r="S370" s="16"/>
      <c r="T370" s="16"/>
      <c r="U370" s="16"/>
      <c r="V370" s="16"/>
      <c r="W370" s="16"/>
      <c r="X370" s="16"/>
      <c r="Y370" s="16"/>
      <c r="Z370" s="16"/>
      <c r="AA370" s="16"/>
      <c r="AB370" s="16"/>
      <c r="AC370" s="16"/>
      <c r="AD370" s="16"/>
      <c r="AE370" s="97">
        <v>5</v>
      </c>
      <c r="AF370" s="100" t="s">
        <v>329</v>
      </c>
      <c r="AG370" s="99"/>
      <c r="AH370" s="99">
        <v>1</v>
      </c>
      <c r="AI370" s="99">
        <v>5</v>
      </c>
      <c r="AJ370" s="16"/>
      <c r="AK370" s="16"/>
      <c r="AL370" s="16"/>
      <c r="AM370" s="16"/>
    </row>
    <row r="371" spans="1:39" x14ac:dyDescent="0.3">
      <c r="A371" s="16"/>
      <c r="B371" s="26"/>
      <c r="C371" s="24">
        <v>20</v>
      </c>
      <c r="D371" s="52" t="s">
        <v>326</v>
      </c>
      <c r="E371" s="41">
        <v>1</v>
      </c>
      <c r="F371" s="41"/>
      <c r="G371" s="24"/>
      <c r="H371" s="24"/>
      <c r="I371" s="41" t="s">
        <v>565</v>
      </c>
      <c r="J371" s="16"/>
      <c r="K371" s="16"/>
      <c r="L371" s="16"/>
      <c r="M371" s="16"/>
      <c r="N371" s="16"/>
      <c r="O371" s="16"/>
      <c r="P371" s="16"/>
      <c r="Q371" s="16"/>
      <c r="R371" s="16"/>
      <c r="S371" s="16"/>
      <c r="T371" s="16"/>
      <c r="U371" s="16"/>
      <c r="V371" s="16"/>
      <c r="W371" s="16"/>
      <c r="X371" s="16"/>
      <c r="Y371" s="16"/>
      <c r="Z371" s="16"/>
      <c r="AA371" s="16"/>
      <c r="AB371" s="16"/>
      <c r="AC371" s="16"/>
      <c r="AD371" s="16"/>
      <c r="AE371" s="97">
        <v>6</v>
      </c>
      <c r="AF371" s="100" t="s">
        <v>326</v>
      </c>
      <c r="AG371" s="99">
        <v>1</v>
      </c>
      <c r="AH371" s="99"/>
      <c r="AI371" s="99">
        <v>5</v>
      </c>
      <c r="AJ371" s="16"/>
      <c r="AK371" s="16"/>
      <c r="AL371" s="16"/>
      <c r="AM371" s="16"/>
    </row>
    <row r="372" spans="1:39" x14ac:dyDescent="0.3">
      <c r="A372" s="16"/>
      <c r="B372" s="26"/>
      <c r="C372" s="24">
        <v>21</v>
      </c>
      <c r="D372" s="36" t="s">
        <v>299</v>
      </c>
      <c r="E372" s="41">
        <v>2</v>
      </c>
      <c r="F372" s="41">
        <v>3</v>
      </c>
      <c r="G372" s="26"/>
      <c r="H372" s="26"/>
      <c r="I372" s="41" t="s">
        <v>565</v>
      </c>
      <c r="J372" s="16"/>
      <c r="K372" s="16"/>
      <c r="L372" s="16"/>
      <c r="M372" s="16"/>
      <c r="N372" s="16"/>
      <c r="O372" s="16"/>
      <c r="P372" s="16"/>
      <c r="Q372" s="16"/>
      <c r="R372" s="16"/>
      <c r="S372" s="16"/>
      <c r="T372" s="16"/>
      <c r="U372" s="16"/>
      <c r="V372" s="16"/>
      <c r="W372" s="16"/>
      <c r="X372" s="16"/>
      <c r="Y372" s="16"/>
      <c r="Z372" s="16"/>
      <c r="AA372" s="16"/>
      <c r="AB372" s="16"/>
      <c r="AC372" s="16"/>
      <c r="AD372" s="16"/>
      <c r="AE372" s="97">
        <v>7</v>
      </c>
      <c r="AF372" s="100" t="s">
        <v>299</v>
      </c>
      <c r="AG372" s="99">
        <v>2</v>
      </c>
      <c r="AH372" s="99">
        <v>3</v>
      </c>
      <c r="AI372" s="99">
        <v>7</v>
      </c>
      <c r="AJ372" s="16"/>
      <c r="AK372" s="16"/>
      <c r="AL372" s="16"/>
      <c r="AM372" s="16"/>
    </row>
    <row r="373" spans="1:39" x14ac:dyDescent="0.3">
      <c r="A373" s="16"/>
      <c r="B373" s="16"/>
      <c r="C373" s="17"/>
      <c r="D373" s="16"/>
      <c r="E373" s="16"/>
      <c r="F373" s="16"/>
      <c r="G373" s="16"/>
      <c r="H373" s="16"/>
      <c r="I373" s="16"/>
      <c r="J373" s="16"/>
      <c r="K373" s="16"/>
      <c r="L373" s="16"/>
      <c r="M373" s="16"/>
      <c r="N373" s="16"/>
      <c r="O373" s="16"/>
      <c r="P373" s="16"/>
      <c r="Q373" s="16"/>
      <c r="R373" s="16"/>
      <c r="S373" s="16"/>
      <c r="T373" s="16"/>
      <c r="U373" s="16"/>
      <c r="V373" s="16"/>
      <c r="W373" s="16"/>
      <c r="X373" s="16"/>
      <c r="Y373" s="16"/>
      <c r="Z373" s="16"/>
      <c r="AA373" s="16"/>
      <c r="AB373" s="16"/>
      <c r="AC373" s="16"/>
      <c r="AD373" s="16"/>
      <c r="AE373" s="17"/>
      <c r="AF373" s="16"/>
      <c r="AG373" s="16"/>
      <c r="AH373" s="16"/>
      <c r="AI373" s="16"/>
      <c r="AJ373" s="16"/>
      <c r="AK373" s="16"/>
      <c r="AL373" s="16"/>
      <c r="AM373" s="16"/>
    </row>
    <row r="374" spans="1:39" x14ac:dyDescent="0.3">
      <c r="A374" s="16"/>
      <c r="B374" s="20"/>
      <c r="C374" s="20"/>
      <c r="D374" s="20" t="s">
        <v>566</v>
      </c>
      <c r="E374" s="20"/>
      <c r="F374" s="20"/>
      <c r="G374" s="20"/>
      <c r="H374" s="20"/>
      <c r="I374" s="20"/>
      <c r="J374" s="16"/>
      <c r="K374" s="16"/>
      <c r="L374" s="20"/>
      <c r="M374" s="20" t="s">
        <v>567</v>
      </c>
      <c r="N374" s="20"/>
      <c r="O374" s="20"/>
      <c r="P374" s="20"/>
      <c r="Q374" s="20"/>
      <c r="R374" s="16"/>
      <c r="S374" s="154" t="s">
        <v>568</v>
      </c>
      <c r="T374" s="154"/>
      <c r="U374" s="154"/>
      <c r="V374" s="154"/>
      <c r="W374" s="154"/>
      <c r="X374" s="154"/>
      <c r="Y374" s="154"/>
      <c r="Z374" s="154"/>
      <c r="AA374" s="154"/>
      <c r="AB374" s="154"/>
      <c r="AC374" s="16"/>
      <c r="AD374" s="16"/>
      <c r="AE374" s="20"/>
      <c r="AF374" s="20" t="s">
        <v>566</v>
      </c>
      <c r="AG374" s="20"/>
      <c r="AH374" s="20"/>
      <c r="AI374" s="20"/>
      <c r="AJ374" s="16"/>
      <c r="AK374" s="16"/>
      <c r="AL374" s="16"/>
      <c r="AM374" s="16"/>
    </row>
    <row r="375" spans="1:39" x14ac:dyDescent="0.3">
      <c r="A375" s="16"/>
      <c r="B375" s="23" t="s">
        <v>14</v>
      </c>
      <c r="C375" s="22" t="s">
        <v>15</v>
      </c>
      <c r="D375" s="23" t="s">
        <v>78</v>
      </c>
      <c r="E375" s="22" t="s">
        <v>1</v>
      </c>
      <c r="F375" s="22" t="s">
        <v>7</v>
      </c>
      <c r="G375" s="22" t="s">
        <v>64</v>
      </c>
      <c r="H375" s="22" t="s">
        <v>65</v>
      </c>
      <c r="I375" s="22" t="s">
        <v>77</v>
      </c>
      <c r="J375" s="16"/>
      <c r="K375" s="16"/>
      <c r="L375" s="82" t="s">
        <v>233</v>
      </c>
      <c r="M375" s="82" t="s">
        <v>231</v>
      </c>
      <c r="N375" s="82"/>
      <c r="O375" s="82" t="s">
        <v>234</v>
      </c>
      <c r="P375" s="82"/>
      <c r="Q375" s="82" t="s">
        <v>232</v>
      </c>
      <c r="R375" s="16"/>
      <c r="S375" s="17"/>
      <c r="T375" s="16"/>
      <c r="U375" s="17" t="s">
        <v>0</v>
      </c>
      <c r="V375" s="17" t="s">
        <v>1</v>
      </c>
      <c r="W375" s="17" t="s">
        <v>2</v>
      </c>
      <c r="X375" s="17" t="s">
        <v>3</v>
      </c>
      <c r="Y375" s="17" t="s">
        <v>4</v>
      </c>
      <c r="Z375" s="17" t="s">
        <v>5</v>
      </c>
      <c r="AA375" s="17" t="s">
        <v>52</v>
      </c>
      <c r="AB375" s="21" t="s">
        <v>53</v>
      </c>
      <c r="AC375" s="16"/>
      <c r="AD375" s="16"/>
      <c r="AE375" s="95" t="s">
        <v>15</v>
      </c>
      <c r="AF375" s="96" t="s">
        <v>78</v>
      </c>
      <c r="AG375" s="95" t="s">
        <v>1</v>
      </c>
      <c r="AH375" s="95" t="s">
        <v>7</v>
      </c>
      <c r="AI375" s="95" t="s">
        <v>382</v>
      </c>
      <c r="AJ375" s="16"/>
      <c r="AK375" s="16"/>
      <c r="AL375" s="16"/>
      <c r="AM375" s="16"/>
    </row>
    <row r="376" spans="1:39" x14ac:dyDescent="0.3">
      <c r="A376" s="16"/>
      <c r="B376" s="26"/>
      <c r="C376" s="24">
        <v>1</v>
      </c>
      <c r="D376" s="11" t="s">
        <v>11</v>
      </c>
      <c r="E376" s="41">
        <v>1</v>
      </c>
      <c r="F376" s="41">
        <v>2</v>
      </c>
      <c r="G376" s="26"/>
      <c r="H376" s="26"/>
      <c r="I376" s="41" t="s">
        <v>373</v>
      </c>
      <c r="J376" s="16"/>
      <c r="K376" s="16"/>
      <c r="L376" s="19">
        <v>1</v>
      </c>
      <c r="M376" s="16" t="str">
        <f>+T376</f>
        <v>Carlos</v>
      </c>
      <c r="N376" s="83">
        <v>2</v>
      </c>
      <c r="O376" s="84" t="s">
        <v>6</v>
      </c>
      <c r="P376" s="83">
        <v>0</v>
      </c>
      <c r="Q376" s="16" t="str">
        <f>+T377</f>
        <v>Marcelo</v>
      </c>
      <c r="R376" s="16"/>
      <c r="S376" s="85">
        <v>1</v>
      </c>
      <c r="T376" s="86" t="s">
        <v>389</v>
      </c>
      <c r="U376" s="85">
        <v>6</v>
      </c>
      <c r="V376" s="86">
        <f>IF(N377&gt;P377,1,0)+IF(P379&gt;N379,1,0)+IF(N380&gt;P380,1,0)+IF(P382&gt;N382,1,0)+IF(N383&gt;P383,1,0)+IF(N376&gt;P376,1,0)</f>
        <v>3</v>
      </c>
      <c r="W376" s="85">
        <f>IF(N377=P377,1,0)+IF(P379=N379,1,0)+IF(N380=P380,1,0)+IF(P382=N382,1,0)+IF(N383=P383,1,0)+IF(N376=P376,1,0)</f>
        <v>1</v>
      </c>
      <c r="X376" s="85">
        <f>IF(N377&lt;P377,1,0)+IF(P379&lt;N379,1,0)+IF(N380&lt;P380,1,0)+IF(P382&lt;N382,1,0)+IF(N383&lt;P383,1,0)+IF(N376&lt;P376,1,0)</f>
        <v>2</v>
      </c>
      <c r="Y376" s="85">
        <f>+N376+N377+P379+N380+P382+N383</f>
        <v>10</v>
      </c>
      <c r="Z376" s="85">
        <f>+P376+P377+N379+P380+N382+P383</f>
        <v>9</v>
      </c>
      <c r="AA376" s="85">
        <f>+Y376-Z376</f>
        <v>1</v>
      </c>
      <c r="AB376" s="89">
        <f>+V376*3+W376*1+X376*0</f>
        <v>10</v>
      </c>
      <c r="AC376" s="16"/>
      <c r="AD376" s="16"/>
      <c r="AE376" s="97">
        <v>1</v>
      </c>
      <c r="AF376" s="100" t="s">
        <v>11</v>
      </c>
      <c r="AG376" s="99">
        <v>1</v>
      </c>
      <c r="AH376" s="99">
        <v>2</v>
      </c>
      <c r="AI376" s="99">
        <v>7</v>
      </c>
      <c r="AJ376" s="16"/>
      <c r="AK376" s="16"/>
      <c r="AL376" s="16"/>
      <c r="AM376" s="16"/>
    </row>
    <row r="377" spans="1:39" x14ac:dyDescent="0.3">
      <c r="A377" s="16"/>
      <c r="B377" s="26"/>
      <c r="C377" s="24">
        <v>2</v>
      </c>
      <c r="D377" s="52" t="s">
        <v>572</v>
      </c>
      <c r="E377" s="41">
        <v>2</v>
      </c>
      <c r="F377" s="41">
        <v>1</v>
      </c>
      <c r="G377" s="26"/>
      <c r="H377" s="26"/>
      <c r="I377" s="41" t="s">
        <v>373</v>
      </c>
      <c r="J377" s="16"/>
      <c r="K377" s="16"/>
      <c r="L377" s="85">
        <v>2</v>
      </c>
      <c r="M377" s="86" t="str">
        <f>+T376</f>
        <v>Carlos</v>
      </c>
      <c r="N377" s="87">
        <v>3</v>
      </c>
      <c r="O377" s="88" t="s">
        <v>6</v>
      </c>
      <c r="P377" s="87">
        <v>1</v>
      </c>
      <c r="Q377" s="86" t="str">
        <f>+T378</f>
        <v>Jefferson</v>
      </c>
      <c r="R377" s="16"/>
      <c r="S377" s="17">
        <v>2</v>
      </c>
      <c r="T377" s="16" t="s">
        <v>326</v>
      </c>
      <c r="U377" s="17">
        <v>6</v>
      </c>
      <c r="V377" s="16">
        <f>IF(N378&gt;P378,1,0)+IF(P379&lt;N379,1,0)+IF(N381&lt;P381,1,0)+IF(P382&lt;N382,1,0)+IF(N384&lt;P384,1,0)+IF(N376&lt;P376,1,0)</f>
        <v>3</v>
      </c>
      <c r="W377" s="17">
        <f>IF(N378=P378,1,0)+IF(P379=N379,1,0)+IF(N381=P381,1,0)+IF(P382=N382,1,0)+IF(N384=P384,1,0)+IF(N376=P376,1,0)</f>
        <v>2</v>
      </c>
      <c r="X377" s="17">
        <f>IF(N378&lt;P378,1,0)+IF(P379&gt;N379,1,0)+IF(N381&gt;P381,1,0)+IF(P382&gt;N382,1,0)+IF(N384&gt;P384,1,0)+IF(N376&gt;P376,1,0)</f>
        <v>1</v>
      </c>
      <c r="Y377" s="17">
        <f>+P376+N378+N379+P381+N382+P384</f>
        <v>11</v>
      </c>
      <c r="Z377" s="17">
        <f>+N376+P378+P379+N381+P382+N384</f>
        <v>6</v>
      </c>
      <c r="AA377" s="17">
        <f>+Y377-Z377</f>
        <v>5</v>
      </c>
      <c r="AB377" s="21">
        <f>+V377*3+W377*1+X377*0</f>
        <v>11</v>
      </c>
      <c r="AC377" s="16"/>
      <c r="AD377" s="16"/>
      <c r="AE377" s="97">
        <v>2</v>
      </c>
      <c r="AF377" s="100" t="s">
        <v>572</v>
      </c>
      <c r="AG377" s="99">
        <v>2</v>
      </c>
      <c r="AH377" s="99">
        <v>1</v>
      </c>
      <c r="AI377" s="99">
        <v>5</v>
      </c>
      <c r="AJ377" s="16"/>
      <c r="AK377" s="16"/>
      <c r="AL377" s="16"/>
      <c r="AM377" s="16"/>
    </row>
    <row r="378" spans="1:39" x14ac:dyDescent="0.3">
      <c r="A378" s="16"/>
      <c r="B378" s="26"/>
      <c r="C378" s="24">
        <v>3</v>
      </c>
      <c r="D378" s="52" t="s">
        <v>314</v>
      </c>
      <c r="E378" s="41">
        <v>1</v>
      </c>
      <c r="F378" s="41"/>
      <c r="G378" s="26"/>
      <c r="H378" s="26"/>
      <c r="I378" s="41" t="s">
        <v>373</v>
      </c>
      <c r="J378" s="16"/>
      <c r="K378" s="16"/>
      <c r="L378" s="19">
        <v>3</v>
      </c>
      <c r="M378" s="16" t="str">
        <f>+T377</f>
        <v>Marcelo</v>
      </c>
      <c r="N378" s="83">
        <v>3</v>
      </c>
      <c r="O378" s="84" t="s">
        <v>6</v>
      </c>
      <c r="P378" s="83">
        <v>1</v>
      </c>
      <c r="Q378" s="16" t="str">
        <f>+T378</f>
        <v>Jefferson</v>
      </c>
      <c r="R378" s="16"/>
      <c r="S378" s="85">
        <v>3</v>
      </c>
      <c r="T378" s="86" t="s">
        <v>34</v>
      </c>
      <c r="U378" s="85">
        <v>6</v>
      </c>
      <c r="V378" s="86">
        <f>IF(N378&lt;P378,1,0)+IF(P380&gt;N380,1,0)+IF(N381&gt;P381,1,0)+IF(P383&gt;N383,1,0)+IF(N384&gt;P384,1,0)+IF(N377&lt;P377,1,0)</f>
        <v>0</v>
      </c>
      <c r="W378" s="85">
        <f>IF(N378=P378,1,0)+IF(P380=N380,1,0)+IF(N381=P381,1,0)+IF(P383=N383,1,0)+IF(N384=P384,1,0)+IF(N377=P377,1,0)</f>
        <v>3</v>
      </c>
      <c r="X378" s="85">
        <f>IF(N378&gt;P378,1,0)+IF(P380&lt;N380,1,0)+IF(N381&lt;P381,1,0)+IF(P383&lt;N383,1,0)+IF(N384&lt;P384,1,0)+IF(N377&gt;P377,1,0)</f>
        <v>3</v>
      </c>
      <c r="Y378" s="85">
        <f>+P377+P378+P380+N381+P383+N384</f>
        <v>6</v>
      </c>
      <c r="Z378" s="85">
        <f>+N377+N378+N380+P381+N383+P384</f>
        <v>12</v>
      </c>
      <c r="AA378" s="85">
        <f>+Y378-Z378</f>
        <v>-6</v>
      </c>
      <c r="AB378" s="89">
        <f>+V378*3+W378*1+X378*0</f>
        <v>3</v>
      </c>
      <c r="AC378" s="16"/>
      <c r="AD378" s="16"/>
      <c r="AE378" s="97">
        <v>3</v>
      </c>
      <c r="AF378" s="100" t="s">
        <v>314</v>
      </c>
      <c r="AG378" s="99">
        <v>1</v>
      </c>
      <c r="AH378" s="99"/>
      <c r="AI378" s="99">
        <v>7</v>
      </c>
      <c r="AJ378" s="16"/>
      <c r="AK378" s="16"/>
      <c r="AL378" s="16"/>
      <c r="AM378" s="16"/>
    </row>
    <row r="379" spans="1:39" x14ac:dyDescent="0.3">
      <c r="A379" s="16"/>
      <c r="B379" s="26"/>
      <c r="C379" s="24">
        <v>4</v>
      </c>
      <c r="D379" s="52" t="s">
        <v>316</v>
      </c>
      <c r="E379" s="41"/>
      <c r="F379" s="41"/>
      <c r="G379" s="26"/>
      <c r="H379" s="26"/>
      <c r="I379" s="41" t="s">
        <v>373</v>
      </c>
      <c r="J379" s="16"/>
      <c r="K379" s="16"/>
      <c r="L379" s="85">
        <v>4</v>
      </c>
      <c r="M379" s="86" t="str">
        <f>+T377</f>
        <v>Marcelo</v>
      </c>
      <c r="N379" s="87">
        <v>3</v>
      </c>
      <c r="O379" s="88" t="s">
        <v>6</v>
      </c>
      <c r="P379" s="87">
        <v>1</v>
      </c>
      <c r="Q379" s="86" t="str">
        <f>+T376</f>
        <v>Carlos</v>
      </c>
      <c r="R379" s="16"/>
      <c r="S379" s="16"/>
      <c r="T379" s="16"/>
      <c r="U379" s="16"/>
      <c r="V379" s="16"/>
      <c r="W379" s="16"/>
      <c r="X379" s="16"/>
      <c r="Y379" s="16"/>
      <c r="Z379" s="16"/>
      <c r="AA379" s="16"/>
      <c r="AB379" s="16"/>
      <c r="AC379" s="16"/>
      <c r="AD379" s="16"/>
      <c r="AE379" s="97">
        <v>4</v>
      </c>
      <c r="AF379" s="100" t="s">
        <v>316</v>
      </c>
      <c r="AG379" s="99"/>
      <c r="AH379" s="99"/>
      <c r="AI379" s="99">
        <v>5</v>
      </c>
      <c r="AJ379" s="16"/>
      <c r="AK379" s="16"/>
      <c r="AL379" s="16"/>
      <c r="AM379" s="16"/>
    </row>
    <row r="380" spans="1:39" x14ac:dyDescent="0.3">
      <c r="A380" s="16"/>
      <c r="B380" s="26"/>
      <c r="C380" s="24">
        <v>5</v>
      </c>
      <c r="D380" s="52" t="s">
        <v>573</v>
      </c>
      <c r="E380" s="41">
        <v>2</v>
      </c>
      <c r="F380" s="41"/>
      <c r="G380" s="26"/>
      <c r="H380" s="26"/>
      <c r="I380" s="41" t="s">
        <v>373</v>
      </c>
      <c r="J380" s="16"/>
      <c r="K380" s="16"/>
      <c r="L380" s="19">
        <v>5</v>
      </c>
      <c r="M380" s="16" t="str">
        <f>+T376</f>
        <v>Carlos</v>
      </c>
      <c r="N380" s="83">
        <v>2</v>
      </c>
      <c r="O380" s="84" t="s">
        <v>6</v>
      </c>
      <c r="P380" s="83">
        <v>0</v>
      </c>
      <c r="Q380" s="16" t="str">
        <f>+T378</f>
        <v>Jefferson</v>
      </c>
      <c r="R380" s="16"/>
      <c r="S380" s="154" t="s">
        <v>568</v>
      </c>
      <c r="T380" s="154"/>
      <c r="U380" s="154"/>
      <c r="V380" s="154"/>
      <c r="W380" s="154"/>
      <c r="X380" s="154"/>
      <c r="Y380" s="154"/>
      <c r="Z380" s="154"/>
      <c r="AA380" s="154"/>
      <c r="AB380" s="154"/>
      <c r="AC380" s="16"/>
      <c r="AD380" s="16"/>
      <c r="AE380" s="97">
        <v>5</v>
      </c>
      <c r="AF380" s="100" t="s">
        <v>573</v>
      </c>
      <c r="AG380" s="99">
        <v>2</v>
      </c>
      <c r="AH380" s="99"/>
      <c r="AI380" s="99">
        <v>5</v>
      </c>
      <c r="AJ380" s="16"/>
      <c r="AK380" s="16"/>
      <c r="AL380" s="16"/>
      <c r="AM380" s="16"/>
    </row>
    <row r="381" spans="1:39" x14ac:dyDescent="0.3">
      <c r="A381" s="16"/>
      <c r="B381" s="26"/>
      <c r="C381" s="24">
        <v>6</v>
      </c>
      <c r="D381" s="52" t="s">
        <v>574</v>
      </c>
      <c r="E381" s="41">
        <v>2</v>
      </c>
      <c r="F381" s="41"/>
      <c r="G381" s="26"/>
      <c r="H381" s="26"/>
      <c r="I381" s="41" t="s">
        <v>373</v>
      </c>
      <c r="J381" s="16"/>
      <c r="K381" s="16"/>
      <c r="L381" s="85">
        <v>6</v>
      </c>
      <c r="M381" s="86" t="str">
        <f>+T378</f>
        <v>Jefferson</v>
      </c>
      <c r="N381" s="87">
        <v>0</v>
      </c>
      <c r="O381" s="88" t="s">
        <v>6</v>
      </c>
      <c r="P381" s="87">
        <v>0</v>
      </c>
      <c r="Q381" s="86" t="str">
        <f>+T377</f>
        <v>Marcelo</v>
      </c>
      <c r="R381" s="16"/>
      <c r="S381" s="17"/>
      <c r="T381" s="16"/>
      <c r="U381" s="17" t="s">
        <v>0</v>
      </c>
      <c r="V381" s="17" t="s">
        <v>1</v>
      </c>
      <c r="W381" s="17" t="s">
        <v>2</v>
      </c>
      <c r="X381" s="17" t="s">
        <v>3</v>
      </c>
      <c r="Y381" s="17" t="s">
        <v>4</v>
      </c>
      <c r="Z381" s="17" t="s">
        <v>5</v>
      </c>
      <c r="AA381" s="17" t="s">
        <v>52</v>
      </c>
      <c r="AB381" s="21" t="s">
        <v>53</v>
      </c>
      <c r="AC381" s="16"/>
      <c r="AD381" s="16"/>
      <c r="AE381" s="97">
        <v>6</v>
      </c>
      <c r="AF381" s="100" t="s">
        <v>574</v>
      </c>
      <c r="AG381" s="99">
        <v>2</v>
      </c>
      <c r="AH381" s="99"/>
      <c r="AI381" s="99">
        <v>5</v>
      </c>
      <c r="AJ381" s="16"/>
      <c r="AK381" s="16"/>
      <c r="AL381" s="16"/>
      <c r="AM381" s="16"/>
    </row>
    <row r="382" spans="1:39" x14ac:dyDescent="0.3">
      <c r="A382" s="16"/>
      <c r="B382" s="26"/>
      <c r="C382" s="24">
        <v>7</v>
      </c>
      <c r="D382" s="52" t="s">
        <v>10</v>
      </c>
      <c r="E382" s="41">
        <v>2</v>
      </c>
      <c r="F382" s="41">
        <v>1</v>
      </c>
      <c r="G382" s="26"/>
      <c r="H382" s="26"/>
      <c r="I382" s="41" t="s">
        <v>373</v>
      </c>
      <c r="J382" s="16"/>
      <c r="K382" s="16"/>
      <c r="L382" s="19">
        <v>7</v>
      </c>
      <c r="M382" s="16" t="str">
        <f>+T377</f>
        <v>Marcelo</v>
      </c>
      <c r="N382" s="83">
        <v>3</v>
      </c>
      <c r="O382" s="84" t="s">
        <v>6</v>
      </c>
      <c r="P382" s="83">
        <v>0</v>
      </c>
      <c r="Q382" s="16" t="str">
        <f>+T376</f>
        <v>Carlos</v>
      </c>
      <c r="R382" s="16"/>
      <c r="S382" s="85">
        <v>1</v>
      </c>
      <c r="T382" s="86" t="s">
        <v>326</v>
      </c>
      <c r="U382" s="85">
        <v>6</v>
      </c>
      <c r="V382" s="86">
        <v>3</v>
      </c>
      <c r="W382" s="85">
        <v>2</v>
      </c>
      <c r="X382" s="85">
        <v>1</v>
      </c>
      <c r="Y382" s="85">
        <v>11</v>
      </c>
      <c r="Z382" s="85">
        <v>6</v>
      </c>
      <c r="AA382" s="85">
        <v>5</v>
      </c>
      <c r="AB382" s="89">
        <v>11</v>
      </c>
      <c r="AC382" s="16"/>
      <c r="AD382" s="16"/>
      <c r="AE382" s="97">
        <v>7</v>
      </c>
      <c r="AF382" s="100" t="s">
        <v>10</v>
      </c>
      <c r="AG382" s="99">
        <v>2</v>
      </c>
      <c r="AH382" s="99">
        <v>1</v>
      </c>
      <c r="AI382" s="99">
        <v>5</v>
      </c>
      <c r="AJ382" s="16"/>
      <c r="AK382" s="16"/>
      <c r="AL382" s="16"/>
      <c r="AM382" s="16"/>
    </row>
    <row r="383" spans="1:39" x14ac:dyDescent="0.3">
      <c r="A383" s="16"/>
      <c r="B383" s="26"/>
      <c r="C383" s="24">
        <v>8</v>
      </c>
      <c r="D383" s="52" t="s">
        <v>326</v>
      </c>
      <c r="E383" s="41">
        <v>3</v>
      </c>
      <c r="F383" s="41">
        <v>2</v>
      </c>
      <c r="G383" s="26"/>
      <c r="H383" s="26"/>
      <c r="I383" s="41" t="s">
        <v>564</v>
      </c>
      <c r="J383" s="16"/>
      <c r="K383" s="16"/>
      <c r="L383" s="85">
        <v>8</v>
      </c>
      <c r="M383" s="86" t="str">
        <f>+T376</f>
        <v>Carlos</v>
      </c>
      <c r="N383" s="87">
        <v>2</v>
      </c>
      <c r="O383" s="88" t="s">
        <v>6</v>
      </c>
      <c r="P383" s="87">
        <v>2</v>
      </c>
      <c r="Q383" s="86" t="str">
        <f>+T378</f>
        <v>Jefferson</v>
      </c>
      <c r="R383" s="16"/>
      <c r="S383" s="17">
        <v>2</v>
      </c>
      <c r="T383" s="16" t="s">
        <v>389</v>
      </c>
      <c r="U383" s="17">
        <v>6</v>
      </c>
      <c r="V383" s="16">
        <v>3</v>
      </c>
      <c r="W383" s="17">
        <v>1</v>
      </c>
      <c r="X383" s="17">
        <v>2</v>
      </c>
      <c r="Y383" s="17">
        <v>10</v>
      </c>
      <c r="Z383" s="17">
        <v>9</v>
      </c>
      <c r="AA383" s="17">
        <v>1</v>
      </c>
      <c r="AB383" s="21">
        <v>10</v>
      </c>
      <c r="AC383" s="16"/>
      <c r="AD383" s="16"/>
      <c r="AE383" s="101">
        <v>1</v>
      </c>
      <c r="AF383" s="102" t="s">
        <v>326</v>
      </c>
      <c r="AG383" s="103">
        <v>3</v>
      </c>
      <c r="AH383" s="103">
        <v>2</v>
      </c>
      <c r="AI383" s="103">
        <v>6</v>
      </c>
      <c r="AJ383" s="16"/>
      <c r="AK383" s="16"/>
      <c r="AL383" s="16"/>
      <c r="AM383" s="16"/>
    </row>
    <row r="384" spans="1:39" x14ac:dyDescent="0.3">
      <c r="A384" s="16"/>
      <c r="B384" s="26"/>
      <c r="C384" s="24">
        <v>9</v>
      </c>
      <c r="D384" s="52" t="s">
        <v>309</v>
      </c>
      <c r="E384" s="41">
        <v>2</v>
      </c>
      <c r="F384" s="41">
        <v>1</v>
      </c>
      <c r="G384" s="26"/>
      <c r="H384" s="26"/>
      <c r="I384" s="41" t="s">
        <v>564</v>
      </c>
      <c r="J384" s="16"/>
      <c r="K384" s="16"/>
      <c r="L384" s="19">
        <v>9</v>
      </c>
      <c r="M384" s="16" t="str">
        <f>+T378</f>
        <v>Jefferson</v>
      </c>
      <c r="N384" s="83">
        <v>2</v>
      </c>
      <c r="O384" s="84" t="s">
        <v>6</v>
      </c>
      <c r="P384" s="83">
        <v>2</v>
      </c>
      <c r="Q384" s="16" t="str">
        <f>+T377</f>
        <v>Marcelo</v>
      </c>
      <c r="R384" s="16"/>
      <c r="S384" s="85">
        <v>3</v>
      </c>
      <c r="T384" s="86" t="s">
        <v>34</v>
      </c>
      <c r="U384" s="85">
        <v>6</v>
      </c>
      <c r="V384" s="86">
        <v>0</v>
      </c>
      <c r="W384" s="85">
        <v>3</v>
      </c>
      <c r="X384" s="85">
        <v>3</v>
      </c>
      <c r="Y384" s="85">
        <v>6</v>
      </c>
      <c r="Z384" s="85">
        <v>12</v>
      </c>
      <c r="AA384" s="85">
        <v>-6</v>
      </c>
      <c r="AB384" s="89">
        <v>3</v>
      </c>
      <c r="AC384" s="16"/>
      <c r="AD384" s="16"/>
      <c r="AE384" s="101">
        <v>2</v>
      </c>
      <c r="AF384" s="102" t="s">
        <v>309</v>
      </c>
      <c r="AG384" s="103">
        <v>2</v>
      </c>
      <c r="AH384" s="103">
        <v>1</v>
      </c>
      <c r="AI384" s="103">
        <v>6</v>
      </c>
      <c r="AJ384" s="16"/>
      <c r="AK384" s="16"/>
      <c r="AL384" s="16"/>
      <c r="AM384" s="16"/>
    </row>
    <row r="385" spans="1:39" x14ac:dyDescent="0.3">
      <c r="A385" s="16"/>
      <c r="B385" s="26"/>
      <c r="C385" s="24">
        <v>10</v>
      </c>
      <c r="D385" s="52" t="s">
        <v>12</v>
      </c>
      <c r="E385" s="41"/>
      <c r="F385" s="41"/>
      <c r="G385" s="26"/>
      <c r="H385" s="26"/>
      <c r="I385" s="41" t="s">
        <v>564</v>
      </c>
      <c r="J385" s="16"/>
      <c r="K385" s="16"/>
      <c r="L385" s="16"/>
      <c r="M385" s="16"/>
      <c r="N385" s="16"/>
      <c r="O385" s="16"/>
      <c r="P385" s="16"/>
      <c r="Q385" s="16"/>
      <c r="R385" s="16"/>
      <c r="S385" s="16"/>
      <c r="T385" s="16"/>
      <c r="U385" s="16"/>
      <c r="V385" s="16"/>
      <c r="W385" s="16"/>
      <c r="X385" s="16"/>
      <c r="Y385" s="16"/>
      <c r="Z385" s="16"/>
      <c r="AA385" s="16"/>
      <c r="AB385" s="16"/>
      <c r="AC385" s="16"/>
      <c r="AD385" s="16"/>
      <c r="AE385" s="101">
        <v>3</v>
      </c>
      <c r="AF385" s="102" t="s">
        <v>12</v>
      </c>
      <c r="AG385" s="103"/>
      <c r="AH385" s="103"/>
      <c r="AI385" s="103">
        <v>5</v>
      </c>
      <c r="AJ385" s="16"/>
      <c r="AK385" s="16"/>
      <c r="AL385" s="16"/>
      <c r="AM385" s="16"/>
    </row>
    <row r="386" spans="1:39" x14ac:dyDescent="0.3">
      <c r="A386" s="16"/>
      <c r="B386" s="26"/>
      <c r="C386" s="24">
        <v>11</v>
      </c>
      <c r="D386" s="36" t="s">
        <v>575</v>
      </c>
      <c r="E386" s="41">
        <v>4</v>
      </c>
      <c r="F386" s="41">
        <v>3</v>
      </c>
      <c r="G386" s="24"/>
      <c r="H386" s="24"/>
      <c r="I386" s="41" t="s">
        <v>564</v>
      </c>
      <c r="J386" s="16"/>
      <c r="K386" s="16"/>
      <c r="L386" s="16"/>
      <c r="M386" s="16"/>
      <c r="N386" s="16"/>
      <c r="O386" s="16"/>
      <c r="P386" s="16"/>
      <c r="Q386" s="16"/>
      <c r="R386" s="16"/>
      <c r="S386" s="16"/>
      <c r="T386" s="16"/>
      <c r="U386" s="16"/>
      <c r="V386" s="16"/>
      <c r="W386" s="16"/>
      <c r="X386" s="16"/>
      <c r="Y386" s="16"/>
      <c r="Z386" s="16"/>
      <c r="AA386" s="16"/>
      <c r="AB386" s="16"/>
      <c r="AC386" s="16"/>
      <c r="AD386" s="16"/>
      <c r="AE386" s="101">
        <v>4</v>
      </c>
      <c r="AF386" s="102" t="s">
        <v>575</v>
      </c>
      <c r="AG386" s="103">
        <v>4</v>
      </c>
      <c r="AH386" s="103">
        <v>3</v>
      </c>
      <c r="AI386" s="103">
        <v>5</v>
      </c>
      <c r="AJ386" s="16"/>
      <c r="AK386" s="16"/>
      <c r="AL386" s="16"/>
      <c r="AM386" s="16"/>
    </row>
    <row r="387" spans="1:39" x14ac:dyDescent="0.3">
      <c r="A387" s="16"/>
      <c r="B387" s="26"/>
      <c r="C387" s="24">
        <v>12</v>
      </c>
      <c r="D387" s="36" t="s">
        <v>34</v>
      </c>
      <c r="E387" s="41"/>
      <c r="F387" s="41"/>
      <c r="G387" s="26"/>
      <c r="H387" s="26"/>
      <c r="I387" s="41" t="s">
        <v>564</v>
      </c>
      <c r="J387" s="16"/>
      <c r="K387" s="16"/>
      <c r="L387" s="16"/>
      <c r="M387" s="16"/>
      <c r="N387" s="16"/>
      <c r="O387" s="16"/>
      <c r="P387" s="16"/>
      <c r="Q387" s="16"/>
      <c r="R387" s="16"/>
      <c r="S387" s="16"/>
      <c r="T387" s="16"/>
      <c r="U387" s="16"/>
      <c r="V387" s="16"/>
      <c r="W387" s="16"/>
      <c r="X387" s="16"/>
      <c r="Y387" s="16"/>
      <c r="Z387" s="16"/>
      <c r="AA387" s="16"/>
      <c r="AB387" s="16"/>
      <c r="AC387" s="16"/>
      <c r="AD387" s="16"/>
      <c r="AE387" s="101">
        <v>5</v>
      </c>
      <c r="AF387" s="102" t="s">
        <v>34</v>
      </c>
      <c r="AG387" s="103"/>
      <c r="AH387" s="103"/>
      <c r="AI387" s="103">
        <v>6</v>
      </c>
      <c r="AJ387" s="16"/>
      <c r="AK387" s="16"/>
      <c r="AL387" s="16"/>
      <c r="AM387" s="16"/>
    </row>
    <row r="388" spans="1:39" x14ac:dyDescent="0.3">
      <c r="A388" s="16"/>
      <c r="B388" s="26"/>
      <c r="C388" s="24">
        <v>13</v>
      </c>
      <c r="D388" s="27" t="s">
        <v>310</v>
      </c>
      <c r="E388" s="41"/>
      <c r="F388" s="41"/>
      <c r="G388" s="26"/>
      <c r="H388" s="26"/>
      <c r="I388" s="41" t="s">
        <v>564</v>
      </c>
      <c r="J388" s="16"/>
      <c r="K388" s="16"/>
      <c r="L388" s="16"/>
      <c r="M388" s="16"/>
      <c r="N388" s="16"/>
      <c r="O388" s="16"/>
      <c r="P388" s="16"/>
      <c r="Q388" s="16"/>
      <c r="R388" s="16"/>
      <c r="S388" s="16"/>
      <c r="T388" s="16"/>
      <c r="U388" s="16"/>
      <c r="V388" s="16"/>
      <c r="W388" s="16"/>
      <c r="X388" s="16"/>
      <c r="Y388" s="16"/>
      <c r="Z388" s="16"/>
      <c r="AA388" s="16"/>
      <c r="AB388" s="16"/>
      <c r="AC388" s="16"/>
      <c r="AD388" s="16"/>
      <c r="AE388" s="101">
        <v>6</v>
      </c>
      <c r="AF388" s="102" t="s">
        <v>310</v>
      </c>
      <c r="AG388" s="103"/>
      <c r="AH388" s="103"/>
      <c r="AI388" s="103">
        <v>5</v>
      </c>
      <c r="AJ388" s="16"/>
      <c r="AK388" s="16"/>
      <c r="AL388" s="16"/>
      <c r="AM388" s="16"/>
    </row>
    <row r="389" spans="1:39" x14ac:dyDescent="0.3">
      <c r="A389" s="16"/>
      <c r="B389" s="26"/>
      <c r="C389" s="24">
        <v>14</v>
      </c>
      <c r="D389" s="27" t="s">
        <v>297</v>
      </c>
      <c r="E389" s="41">
        <v>1</v>
      </c>
      <c r="F389" s="41"/>
      <c r="G389" s="26"/>
      <c r="H389" s="26"/>
      <c r="I389" s="41" t="s">
        <v>564</v>
      </c>
      <c r="J389" s="16"/>
      <c r="K389" s="16"/>
      <c r="L389" s="16"/>
      <c r="M389" s="16"/>
      <c r="N389" s="16"/>
      <c r="O389" s="16"/>
      <c r="P389" s="16"/>
      <c r="Q389" s="16"/>
      <c r="R389" s="16"/>
      <c r="S389" s="16"/>
      <c r="T389" s="16"/>
      <c r="U389" s="16"/>
      <c r="V389" s="16"/>
      <c r="W389" s="16"/>
      <c r="X389" s="16"/>
      <c r="Y389" s="16"/>
      <c r="Z389" s="16"/>
      <c r="AA389" s="16"/>
      <c r="AB389" s="16"/>
      <c r="AC389" s="16"/>
      <c r="AD389" s="16"/>
      <c r="AE389" s="101">
        <v>7</v>
      </c>
      <c r="AF389" s="102" t="s">
        <v>297</v>
      </c>
      <c r="AG389" s="103">
        <v>1</v>
      </c>
      <c r="AH389" s="103"/>
      <c r="AI389" s="103">
        <v>5</v>
      </c>
      <c r="AJ389" s="16"/>
      <c r="AK389" s="16"/>
      <c r="AL389" s="16"/>
      <c r="AM389" s="16"/>
    </row>
    <row r="390" spans="1:39" x14ac:dyDescent="0.3">
      <c r="A390" s="16"/>
      <c r="B390" s="26"/>
      <c r="C390" s="24">
        <v>15</v>
      </c>
      <c r="D390" s="27" t="s">
        <v>346</v>
      </c>
      <c r="E390" s="41">
        <v>2</v>
      </c>
      <c r="F390" s="41"/>
      <c r="G390" s="24"/>
      <c r="H390" s="24"/>
      <c r="I390" s="41" t="s">
        <v>565</v>
      </c>
      <c r="J390" s="16"/>
      <c r="K390" s="16"/>
      <c r="L390" s="16"/>
      <c r="M390" s="16"/>
      <c r="N390" s="16"/>
      <c r="O390" s="16"/>
      <c r="P390" s="16"/>
      <c r="Q390" s="16"/>
      <c r="R390" s="16"/>
      <c r="S390" s="16"/>
      <c r="T390" s="16"/>
      <c r="U390" s="16"/>
      <c r="V390" s="16"/>
      <c r="W390" s="16"/>
      <c r="X390" s="16"/>
      <c r="Y390" s="16"/>
      <c r="Z390" s="16"/>
      <c r="AA390" s="16"/>
      <c r="AB390" s="16"/>
      <c r="AC390" s="16"/>
      <c r="AD390" s="16"/>
      <c r="AE390" s="97">
        <v>1</v>
      </c>
      <c r="AF390" s="100" t="s">
        <v>346</v>
      </c>
      <c r="AG390" s="99">
        <v>2</v>
      </c>
      <c r="AH390" s="99"/>
      <c r="AI390" s="99">
        <v>4</v>
      </c>
      <c r="AJ390" s="16"/>
      <c r="AK390" s="16"/>
      <c r="AL390" s="16"/>
      <c r="AM390" s="16"/>
    </row>
    <row r="391" spans="1:39" x14ac:dyDescent="0.3">
      <c r="A391" s="16"/>
      <c r="B391" s="26"/>
      <c r="C391" s="24">
        <v>16</v>
      </c>
      <c r="D391" s="36" t="s">
        <v>348</v>
      </c>
      <c r="E391" s="41">
        <v>1</v>
      </c>
      <c r="F391" s="41">
        <v>3</v>
      </c>
      <c r="G391" s="26"/>
      <c r="H391" s="26"/>
      <c r="I391" s="41" t="s">
        <v>565</v>
      </c>
      <c r="J391" s="16"/>
      <c r="K391" s="16"/>
      <c r="L391" s="16"/>
      <c r="M391" s="16"/>
      <c r="N391" s="16"/>
      <c r="O391" s="16"/>
      <c r="P391" s="16"/>
      <c r="Q391" s="16"/>
      <c r="R391" s="16"/>
      <c r="S391" s="16"/>
      <c r="T391" s="16"/>
      <c r="U391" s="16"/>
      <c r="V391" s="16"/>
      <c r="W391" s="16"/>
      <c r="X391" s="16"/>
      <c r="Y391" s="16"/>
      <c r="Z391" s="16"/>
      <c r="AA391" s="16"/>
      <c r="AB391" s="16"/>
      <c r="AC391" s="16"/>
      <c r="AD391" s="16"/>
      <c r="AE391" s="97">
        <v>2</v>
      </c>
      <c r="AF391" s="100" t="s">
        <v>348</v>
      </c>
      <c r="AG391" s="99">
        <v>1</v>
      </c>
      <c r="AH391" s="99">
        <v>3</v>
      </c>
      <c r="AI391" s="99">
        <v>5</v>
      </c>
      <c r="AJ391" s="16"/>
      <c r="AK391" s="16"/>
      <c r="AL391" s="16"/>
      <c r="AM391" s="16"/>
    </row>
    <row r="392" spans="1:39" x14ac:dyDescent="0.3">
      <c r="A392" s="16"/>
      <c r="B392" s="26"/>
      <c r="C392" s="24">
        <v>17</v>
      </c>
      <c r="D392" s="52" t="s">
        <v>576</v>
      </c>
      <c r="E392" s="41">
        <v>1</v>
      </c>
      <c r="F392" s="41"/>
      <c r="G392" s="26"/>
      <c r="H392" s="26"/>
      <c r="I392" s="41" t="s">
        <v>565</v>
      </c>
      <c r="J392" s="16"/>
      <c r="K392" s="16"/>
      <c r="L392" s="16"/>
      <c r="M392" s="16"/>
      <c r="N392" s="16"/>
      <c r="O392" s="16"/>
      <c r="P392" s="16"/>
      <c r="Q392" s="16"/>
      <c r="R392" s="16"/>
      <c r="S392" s="16"/>
      <c r="T392" s="16"/>
      <c r="U392" s="16"/>
      <c r="V392" s="16"/>
      <c r="W392" s="16"/>
      <c r="X392" s="16"/>
      <c r="Y392" s="16"/>
      <c r="Z392" s="16"/>
      <c r="AA392" s="16"/>
      <c r="AB392" s="16"/>
      <c r="AC392" s="16"/>
      <c r="AD392" s="16"/>
      <c r="AE392" s="97">
        <v>3</v>
      </c>
      <c r="AF392" s="100" t="s">
        <v>576</v>
      </c>
      <c r="AG392" s="99">
        <v>1</v>
      </c>
      <c r="AH392" s="99"/>
      <c r="AI392" s="99">
        <v>5</v>
      </c>
      <c r="AJ392" s="16"/>
      <c r="AK392" s="16"/>
      <c r="AL392" s="16"/>
      <c r="AM392" s="16"/>
    </row>
    <row r="393" spans="1:39" x14ac:dyDescent="0.3">
      <c r="A393" s="16"/>
      <c r="B393" s="26"/>
      <c r="C393" s="24">
        <v>18</v>
      </c>
      <c r="D393" s="52" t="s">
        <v>450</v>
      </c>
      <c r="E393" s="41">
        <v>2</v>
      </c>
      <c r="F393" s="41"/>
      <c r="G393" s="26"/>
      <c r="H393" s="26"/>
      <c r="I393" s="41" t="s">
        <v>565</v>
      </c>
      <c r="J393" s="16"/>
      <c r="K393" s="16"/>
      <c r="L393" s="16"/>
      <c r="M393" s="16"/>
      <c r="N393" s="16"/>
      <c r="O393" s="16"/>
      <c r="P393" s="16"/>
      <c r="Q393" s="16"/>
      <c r="R393" s="16"/>
      <c r="S393" s="16"/>
      <c r="T393" s="16"/>
      <c r="U393" s="16"/>
      <c r="V393" s="16"/>
      <c r="W393" s="16"/>
      <c r="X393" s="16"/>
      <c r="Y393" s="16"/>
      <c r="Z393" s="16"/>
      <c r="AA393" s="16"/>
      <c r="AB393" s="16"/>
      <c r="AC393" s="16"/>
      <c r="AD393" s="16"/>
      <c r="AE393" s="97">
        <v>4</v>
      </c>
      <c r="AF393" s="100" t="s">
        <v>450</v>
      </c>
      <c r="AG393" s="99">
        <v>2</v>
      </c>
      <c r="AH393" s="99"/>
      <c r="AI393" s="99">
        <v>4</v>
      </c>
      <c r="AJ393" s="16"/>
      <c r="AK393" s="16"/>
      <c r="AL393" s="16"/>
      <c r="AM393" s="16"/>
    </row>
    <row r="394" spans="1:39" x14ac:dyDescent="0.3">
      <c r="A394" s="16"/>
      <c r="B394" s="26"/>
      <c r="C394" s="24">
        <v>19</v>
      </c>
      <c r="D394" s="52" t="s">
        <v>305</v>
      </c>
      <c r="E394" s="41">
        <v>2</v>
      </c>
      <c r="F394" s="41"/>
      <c r="G394" s="26"/>
      <c r="H394" s="26"/>
      <c r="I394" s="41" t="s">
        <v>565</v>
      </c>
      <c r="J394" s="16"/>
      <c r="K394" s="16"/>
      <c r="L394" s="16"/>
      <c r="M394" s="16"/>
      <c r="N394" s="16"/>
      <c r="O394" s="16"/>
      <c r="P394" s="16"/>
      <c r="Q394" s="16"/>
      <c r="R394" s="16"/>
      <c r="S394" s="16"/>
      <c r="T394" s="16"/>
      <c r="U394" s="16"/>
      <c r="V394" s="16"/>
      <c r="W394" s="16"/>
      <c r="X394" s="16"/>
      <c r="Y394" s="16"/>
      <c r="Z394" s="16"/>
      <c r="AA394" s="16"/>
      <c r="AB394" s="16"/>
      <c r="AC394" s="16"/>
      <c r="AD394" s="16"/>
      <c r="AE394" s="97">
        <v>5</v>
      </c>
      <c r="AF394" s="100" t="s">
        <v>305</v>
      </c>
      <c r="AG394" s="99">
        <v>2</v>
      </c>
      <c r="AH394" s="99"/>
      <c r="AI394" s="99">
        <v>5</v>
      </c>
      <c r="AJ394" s="16"/>
      <c r="AK394" s="16"/>
      <c r="AL394" s="16"/>
      <c r="AM394" s="16"/>
    </row>
    <row r="395" spans="1:39" x14ac:dyDescent="0.3">
      <c r="A395" s="16"/>
      <c r="B395" s="26"/>
      <c r="C395" s="24">
        <v>20</v>
      </c>
      <c r="D395" s="52" t="s">
        <v>347</v>
      </c>
      <c r="E395" s="41"/>
      <c r="F395" s="41"/>
      <c r="G395" s="24"/>
      <c r="H395" s="24"/>
      <c r="I395" s="41" t="s">
        <v>565</v>
      </c>
      <c r="J395" s="16"/>
      <c r="K395" s="16"/>
      <c r="L395" s="16"/>
      <c r="M395" s="16"/>
      <c r="N395" s="16"/>
      <c r="O395" s="16"/>
      <c r="P395" s="16"/>
      <c r="Q395" s="16"/>
      <c r="R395" s="16"/>
      <c r="S395" s="16"/>
      <c r="T395" s="16"/>
      <c r="U395" s="16"/>
      <c r="V395" s="16"/>
      <c r="W395" s="16"/>
      <c r="X395" s="16"/>
      <c r="Y395" s="16"/>
      <c r="Z395" s="16"/>
      <c r="AA395" s="16"/>
      <c r="AB395" s="16"/>
      <c r="AC395" s="16"/>
      <c r="AD395" s="16"/>
      <c r="AE395" s="97">
        <v>6</v>
      </c>
      <c r="AF395" s="100" t="s">
        <v>347</v>
      </c>
      <c r="AG395" s="99"/>
      <c r="AH395" s="99"/>
      <c r="AI395" s="99">
        <v>5</v>
      </c>
      <c r="AJ395" s="16"/>
      <c r="AK395" s="16"/>
      <c r="AL395" s="16"/>
      <c r="AM395" s="16"/>
    </row>
    <row r="396" spans="1:39" x14ac:dyDescent="0.3">
      <c r="A396" s="16"/>
      <c r="B396" s="26"/>
      <c r="C396" s="24">
        <v>21</v>
      </c>
      <c r="D396" s="36" t="s">
        <v>299</v>
      </c>
      <c r="E396" s="41">
        <v>1</v>
      </c>
      <c r="F396" s="41">
        <v>2</v>
      </c>
      <c r="G396" s="26"/>
      <c r="H396" s="26"/>
      <c r="I396" s="41" t="s">
        <v>565</v>
      </c>
      <c r="J396" s="16"/>
      <c r="K396" s="16"/>
      <c r="L396" s="16"/>
      <c r="M396" s="16"/>
      <c r="N396" s="16"/>
      <c r="O396" s="16"/>
      <c r="P396" s="16"/>
      <c r="Q396" s="16"/>
      <c r="R396" s="16"/>
      <c r="S396" s="16"/>
      <c r="T396" s="16"/>
      <c r="U396" s="16"/>
      <c r="V396" s="16"/>
      <c r="W396" s="16"/>
      <c r="X396" s="16"/>
      <c r="Y396" s="16"/>
      <c r="Z396" s="16"/>
      <c r="AA396" s="16"/>
      <c r="AB396" s="16"/>
      <c r="AC396" s="16"/>
      <c r="AD396" s="16"/>
      <c r="AE396" s="97">
        <v>7</v>
      </c>
      <c r="AF396" s="100" t="s">
        <v>299</v>
      </c>
      <c r="AG396" s="99">
        <v>1</v>
      </c>
      <c r="AH396" s="99">
        <v>2</v>
      </c>
      <c r="AI396" s="99">
        <v>6</v>
      </c>
      <c r="AJ396" s="16"/>
      <c r="AK396" s="16"/>
      <c r="AL396" s="16"/>
      <c r="AM396" s="16"/>
    </row>
    <row r="397" spans="1:39" x14ac:dyDescent="0.3">
      <c r="A397" s="16"/>
      <c r="B397" s="16"/>
      <c r="C397" s="17"/>
      <c r="D397" s="16"/>
      <c r="E397" s="16"/>
      <c r="F397" s="16"/>
      <c r="G397" s="16"/>
      <c r="H397" s="16"/>
      <c r="I397" s="16"/>
      <c r="J397" s="16"/>
      <c r="K397" s="16"/>
      <c r="L397" s="16"/>
      <c r="M397" s="16"/>
      <c r="N397" s="16"/>
      <c r="O397" s="16"/>
      <c r="P397" s="16"/>
      <c r="Q397" s="16"/>
      <c r="R397" s="16"/>
      <c r="S397" s="16"/>
      <c r="T397" s="16"/>
      <c r="U397" s="16"/>
      <c r="V397" s="16"/>
      <c r="W397" s="16"/>
      <c r="X397" s="16"/>
      <c r="Y397" s="16"/>
      <c r="Z397" s="16"/>
      <c r="AA397" s="16"/>
      <c r="AB397" s="16"/>
      <c r="AC397" s="16"/>
      <c r="AD397" s="16"/>
      <c r="AE397" s="17"/>
      <c r="AF397" s="16"/>
      <c r="AG397" s="16"/>
      <c r="AH397" s="16"/>
      <c r="AI397" s="16"/>
      <c r="AJ397" s="16"/>
      <c r="AK397" s="16"/>
      <c r="AL397" s="16"/>
      <c r="AM397" s="16"/>
    </row>
    <row r="398" spans="1:39" x14ac:dyDescent="0.3">
      <c r="A398" s="16"/>
      <c r="B398" s="20"/>
      <c r="C398" s="20"/>
      <c r="D398" s="20" t="s">
        <v>577</v>
      </c>
      <c r="E398" s="20"/>
      <c r="F398" s="20"/>
      <c r="G398" s="20"/>
      <c r="H398" s="20"/>
      <c r="I398" s="20"/>
      <c r="J398" s="16"/>
      <c r="K398" s="16"/>
      <c r="L398" s="20"/>
      <c r="M398" s="20" t="s">
        <v>578</v>
      </c>
      <c r="N398" s="20"/>
      <c r="O398" s="20"/>
      <c r="P398" s="20"/>
      <c r="Q398" s="20"/>
      <c r="R398" s="16"/>
      <c r="S398" s="154" t="s">
        <v>579</v>
      </c>
      <c r="T398" s="154"/>
      <c r="U398" s="154"/>
      <c r="V398" s="154"/>
      <c r="W398" s="154"/>
      <c r="X398" s="154"/>
      <c r="Y398" s="154"/>
      <c r="Z398" s="154"/>
      <c r="AA398" s="154"/>
      <c r="AB398" s="154"/>
      <c r="AC398" s="16"/>
      <c r="AD398" s="16"/>
      <c r="AE398" s="20"/>
      <c r="AF398" s="20" t="s">
        <v>577</v>
      </c>
      <c r="AG398" s="20"/>
      <c r="AH398" s="20"/>
      <c r="AI398" s="20"/>
      <c r="AJ398" s="16"/>
      <c r="AK398" s="16"/>
      <c r="AL398" s="16"/>
      <c r="AM398" s="16"/>
    </row>
    <row r="399" spans="1:39" x14ac:dyDescent="0.3">
      <c r="A399" s="16"/>
      <c r="B399" s="23" t="s">
        <v>14</v>
      </c>
      <c r="C399" s="22" t="s">
        <v>15</v>
      </c>
      <c r="D399" s="23" t="s">
        <v>78</v>
      </c>
      <c r="E399" s="22" t="s">
        <v>1</v>
      </c>
      <c r="F399" s="22" t="s">
        <v>7</v>
      </c>
      <c r="G399" s="22" t="s">
        <v>64</v>
      </c>
      <c r="H399" s="22" t="s">
        <v>65</v>
      </c>
      <c r="I399" s="22" t="s">
        <v>77</v>
      </c>
      <c r="J399" s="16"/>
      <c r="K399" s="16"/>
      <c r="L399" s="82" t="s">
        <v>233</v>
      </c>
      <c r="M399" s="82" t="s">
        <v>231</v>
      </c>
      <c r="N399" s="82"/>
      <c r="O399" s="82" t="s">
        <v>234</v>
      </c>
      <c r="P399" s="82"/>
      <c r="Q399" s="82" t="s">
        <v>232</v>
      </c>
      <c r="R399" s="16"/>
      <c r="S399" s="17"/>
      <c r="T399" s="16"/>
      <c r="U399" s="17" t="s">
        <v>0</v>
      </c>
      <c r="V399" s="17" t="s">
        <v>1</v>
      </c>
      <c r="W399" s="17" t="s">
        <v>2</v>
      </c>
      <c r="X399" s="17" t="s">
        <v>3</v>
      </c>
      <c r="Y399" s="17" t="s">
        <v>4</v>
      </c>
      <c r="Z399" s="17" t="s">
        <v>5</v>
      </c>
      <c r="AA399" s="17" t="s">
        <v>52</v>
      </c>
      <c r="AB399" s="21" t="s">
        <v>53</v>
      </c>
      <c r="AC399" s="16"/>
      <c r="AD399" s="16"/>
      <c r="AE399" s="95" t="s">
        <v>15</v>
      </c>
      <c r="AF399" s="96" t="s">
        <v>78</v>
      </c>
      <c r="AG399" s="95" t="s">
        <v>1</v>
      </c>
      <c r="AH399" s="95" t="s">
        <v>7</v>
      </c>
      <c r="AI399" s="95" t="s">
        <v>382</v>
      </c>
      <c r="AJ399" s="16"/>
      <c r="AK399" s="16"/>
      <c r="AL399" s="16"/>
      <c r="AM399" s="16"/>
    </row>
    <row r="400" spans="1:39" x14ac:dyDescent="0.3">
      <c r="A400" s="16"/>
      <c r="B400" s="26"/>
      <c r="C400" s="24">
        <v>1</v>
      </c>
      <c r="D400" s="11" t="s">
        <v>326</v>
      </c>
      <c r="E400" s="41">
        <v>1</v>
      </c>
      <c r="F400" s="41">
        <v>2</v>
      </c>
      <c r="G400" s="26"/>
      <c r="H400" s="26"/>
      <c r="I400" s="41" t="s">
        <v>326</v>
      </c>
      <c r="J400" s="16"/>
      <c r="K400" s="16"/>
      <c r="L400" s="19">
        <v>1</v>
      </c>
      <c r="M400" s="16" t="str">
        <f>+T400</f>
        <v>Raul</v>
      </c>
      <c r="N400" s="83">
        <v>1</v>
      </c>
      <c r="O400" s="84" t="s">
        <v>6</v>
      </c>
      <c r="P400" s="83">
        <v>0</v>
      </c>
      <c r="Q400" s="16" t="str">
        <f>+T401</f>
        <v>Marcelo</v>
      </c>
      <c r="R400" s="16"/>
      <c r="S400" s="85">
        <v>1</v>
      </c>
      <c r="T400" s="86" t="s">
        <v>581</v>
      </c>
      <c r="U400" s="85">
        <v>6</v>
      </c>
      <c r="V400" s="86">
        <f>IF(N401&gt;P401,1,0)+IF(P403&gt;N403,1,0)+IF(N404&gt;P404,1,0)+IF(P406&gt;N406,1,0)+IF(N407&gt;P407,1,0)+IF(N400&gt;P400,1,0)</f>
        <v>2</v>
      </c>
      <c r="W400" s="85">
        <f>IF(N401=P401,1,0)+IF(P403=N403,1,0)+IF(N404=P404,1,0)+IF(P406=N406,1,0)+IF(N407=P407,1,0)+IF(N400=P400,1,0)</f>
        <v>2</v>
      </c>
      <c r="X400" s="85">
        <f>IF(N401&lt;P401,1,0)+IF(P403&lt;N403,1,0)+IF(N404&lt;P404,1,0)+IF(P406&lt;N406,1,0)+IF(N407&lt;P407,1,0)+IF(N400&lt;P400,1,0)</f>
        <v>2</v>
      </c>
      <c r="Y400" s="85">
        <f>+N400+N401+P403+N404+P406+N407</f>
        <v>5</v>
      </c>
      <c r="Z400" s="85">
        <f>+P400+P401+N403+P404+N406+P407</f>
        <v>6</v>
      </c>
      <c r="AA400" s="85">
        <f>+Y400-Z400</f>
        <v>-1</v>
      </c>
      <c r="AB400" s="89">
        <f>+V400*3+W400*1+X400*0</f>
        <v>8</v>
      </c>
      <c r="AC400" s="16"/>
      <c r="AD400" s="16"/>
      <c r="AE400" s="97">
        <v>1</v>
      </c>
      <c r="AF400" s="100" t="s">
        <v>326</v>
      </c>
      <c r="AG400" s="99">
        <v>1</v>
      </c>
      <c r="AH400" s="99">
        <v>2</v>
      </c>
      <c r="AI400" s="99">
        <v>5</v>
      </c>
      <c r="AJ400" s="16"/>
      <c r="AK400" s="16"/>
      <c r="AL400" s="16"/>
      <c r="AM400" s="16"/>
    </row>
    <row r="401" spans="1:39" x14ac:dyDescent="0.3">
      <c r="A401" s="16"/>
      <c r="B401" s="26"/>
      <c r="C401" s="24">
        <v>2</v>
      </c>
      <c r="D401" s="52" t="s">
        <v>381</v>
      </c>
      <c r="E401" s="41"/>
      <c r="F401" s="41"/>
      <c r="G401" s="26"/>
      <c r="H401" s="26"/>
      <c r="I401" s="41" t="s">
        <v>326</v>
      </c>
      <c r="J401" s="16"/>
      <c r="K401" s="16"/>
      <c r="L401" s="85">
        <v>2</v>
      </c>
      <c r="M401" s="86" t="str">
        <f>+T400</f>
        <v>Raul</v>
      </c>
      <c r="N401" s="87">
        <v>1</v>
      </c>
      <c r="O401" s="88" t="s">
        <v>6</v>
      </c>
      <c r="P401" s="87">
        <v>1</v>
      </c>
      <c r="Q401" s="86" t="str">
        <f>+T402</f>
        <v>Carlos</v>
      </c>
      <c r="R401" s="16"/>
      <c r="S401" s="17">
        <v>2</v>
      </c>
      <c r="T401" s="16" t="s">
        <v>326</v>
      </c>
      <c r="U401" s="17">
        <v>6</v>
      </c>
      <c r="V401" s="16">
        <f>IF(N402&gt;P402,1,0)+IF(P403&lt;N403,1,0)+IF(N405&lt;P405,1,0)+IF(P406&lt;N406,1,0)+IF(N408&lt;P408,1,0)+IF(N400&lt;P400,1,0)</f>
        <v>1</v>
      </c>
      <c r="W401" s="17">
        <f>IF(N402=P402,1,0)+IF(P403=N403,1,0)+IF(N405=P405,1,0)+IF(P406=N406,1,0)+IF(N408=P408,1,0)+IF(N400=P400,1,0)</f>
        <v>2</v>
      </c>
      <c r="X401" s="17">
        <f>IF(N402&lt;P402,1,0)+IF(P403&gt;N403,1,0)+IF(N405&gt;P405,1,0)+IF(P406&gt;N406,1,0)+IF(N408&gt;P408,1,0)+IF(N400&gt;P400,1,0)</f>
        <v>3</v>
      </c>
      <c r="Y401" s="17">
        <f>+P400+N402+N403+P405+N406+P408</f>
        <v>5</v>
      </c>
      <c r="Z401" s="17">
        <f>+N400+P402+P403+N405+P406+N408</f>
        <v>9</v>
      </c>
      <c r="AA401" s="17">
        <f>+Y401-Z401</f>
        <v>-4</v>
      </c>
      <c r="AB401" s="21">
        <f>+V401*3+W401*1+X401*0</f>
        <v>5</v>
      </c>
      <c r="AC401" s="16"/>
      <c r="AD401" s="16"/>
      <c r="AE401" s="97">
        <v>2</v>
      </c>
      <c r="AF401" s="100" t="s">
        <v>381</v>
      </c>
      <c r="AG401" s="99"/>
      <c r="AH401" s="99"/>
      <c r="AI401" s="99">
        <v>4</v>
      </c>
      <c r="AJ401" s="16"/>
      <c r="AK401" s="16"/>
      <c r="AL401" s="16"/>
      <c r="AM401" s="16"/>
    </row>
    <row r="402" spans="1:39" x14ac:dyDescent="0.3">
      <c r="A402" s="16"/>
      <c r="B402" s="26"/>
      <c r="C402" s="24">
        <v>3</v>
      </c>
      <c r="D402" s="52" t="s">
        <v>309</v>
      </c>
      <c r="E402" s="41"/>
      <c r="F402" s="41">
        <v>1</v>
      </c>
      <c r="G402" s="26"/>
      <c r="H402" s="26"/>
      <c r="I402" s="41" t="s">
        <v>326</v>
      </c>
      <c r="J402" s="16"/>
      <c r="K402" s="16"/>
      <c r="L402" s="19">
        <v>3</v>
      </c>
      <c r="M402" s="16" t="str">
        <f>+T401</f>
        <v>Marcelo</v>
      </c>
      <c r="N402" s="83">
        <v>1</v>
      </c>
      <c r="O402" s="84" t="s">
        <v>6</v>
      </c>
      <c r="P402" s="83">
        <v>1</v>
      </c>
      <c r="Q402" s="16" t="str">
        <f>+T402</f>
        <v>Carlos</v>
      </c>
      <c r="R402" s="16"/>
      <c r="S402" s="85">
        <v>3</v>
      </c>
      <c r="T402" s="86" t="s">
        <v>389</v>
      </c>
      <c r="U402" s="85">
        <v>6</v>
      </c>
      <c r="V402" s="86">
        <f>IF(N402&lt;P402,1,0)+IF(P404&gt;N404,1,0)+IF(N405&gt;P405,1,0)+IF(P407&gt;N407,1,0)+IF(N408&gt;P408,1,0)+IF(N401&lt;P401,1,0)</f>
        <v>2</v>
      </c>
      <c r="W402" s="85">
        <f>IF(N402=P402,1,0)+IF(P404=N404,1,0)+IF(N405=P405,1,0)+IF(P407=N407,1,0)+IF(N408=P408,1,0)+IF(N401=P401,1,0)</f>
        <v>4</v>
      </c>
      <c r="X402" s="85">
        <f>IF(N402&gt;P402,1,0)+IF(P404&lt;N404,1,0)+IF(N405&lt;P405,1,0)+IF(P407&lt;N407,1,0)+IF(N408&lt;P408,1,0)+IF(N401&gt;P401,1,0)</f>
        <v>0</v>
      </c>
      <c r="Y402" s="85">
        <f>+P401+P402+P404+N405+P407+N408</f>
        <v>12</v>
      </c>
      <c r="Z402" s="85">
        <f>+N401+N402+N404+P405+N407+P408</f>
        <v>7</v>
      </c>
      <c r="AA402" s="85">
        <f>+Y402-Z402</f>
        <v>5</v>
      </c>
      <c r="AB402" s="89">
        <f>+V402*3+W402*1+X402*0</f>
        <v>10</v>
      </c>
      <c r="AC402" s="16"/>
      <c r="AD402" s="16"/>
      <c r="AE402" s="97">
        <v>3</v>
      </c>
      <c r="AF402" s="100" t="s">
        <v>309</v>
      </c>
      <c r="AG402" s="99"/>
      <c r="AH402" s="99">
        <v>1</v>
      </c>
      <c r="AI402" s="99">
        <v>5</v>
      </c>
      <c r="AJ402" s="16"/>
      <c r="AK402" s="16"/>
      <c r="AL402" s="16"/>
      <c r="AM402" s="16"/>
    </row>
    <row r="403" spans="1:39" x14ac:dyDescent="0.3">
      <c r="A403" s="16"/>
      <c r="B403" s="26"/>
      <c r="C403" s="24">
        <v>4</v>
      </c>
      <c r="D403" s="52" t="s">
        <v>223</v>
      </c>
      <c r="E403" s="41"/>
      <c r="F403" s="41"/>
      <c r="G403" s="26"/>
      <c r="H403" s="26"/>
      <c r="I403" s="41" t="s">
        <v>326</v>
      </c>
      <c r="J403" s="16"/>
      <c r="K403" s="16"/>
      <c r="L403" s="85">
        <v>4</v>
      </c>
      <c r="M403" s="86" t="str">
        <f>+T401</f>
        <v>Marcelo</v>
      </c>
      <c r="N403" s="87">
        <v>0</v>
      </c>
      <c r="O403" s="88" t="s">
        <v>6</v>
      </c>
      <c r="P403" s="87">
        <v>1</v>
      </c>
      <c r="Q403" s="86" t="str">
        <f>+T400</f>
        <v>Raul</v>
      </c>
      <c r="R403" s="16"/>
      <c r="S403" s="16"/>
      <c r="T403" s="16"/>
      <c r="U403" s="16"/>
      <c r="V403" s="16"/>
      <c r="W403" s="16"/>
      <c r="X403" s="16"/>
      <c r="Y403" s="16"/>
      <c r="Z403" s="16"/>
      <c r="AA403" s="16"/>
      <c r="AB403" s="16"/>
      <c r="AC403" s="16"/>
      <c r="AD403" s="16"/>
      <c r="AE403" s="97">
        <v>4</v>
      </c>
      <c r="AF403" s="100" t="s">
        <v>223</v>
      </c>
      <c r="AG403" s="99"/>
      <c r="AH403" s="99"/>
      <c r="AI403" s="99"/>
      <c r="AJ403" s="16"/>
      <c r="AK403" s="16"/>
      <c r="AL403" s="16"/>
      <c r="AM403" s="16"/>
    </row>
    <row r="404" spans="1:39" x14ac:dyDescent="0.3">
      <c r="A404" s="16"/>
      <c r="B404" s="26"/>
      <c r="C404" s="24">
        <v>5</v>
      </c>
      <c r="D404" s="52" t="s">
        <v>301</v>
      </c>
      <c r="E404" s="41">
        <v>1</v>
      </c>
      <c r="F404" s="41">
        <v>2</v>
      </c>
      <c r="G404" s="26"/>
      <c r="H404" s="26"/>
      <c r="I404" s="41" t="s">
        <v>326</v>
      </c>
      <c r="J404" s="16"/>
      <c r="K404" s="16"/>
      <c r="L404" s="19">
        <v>5</v>
      </c>
      <c r="M404" s="16" t="str">
        <f>+T400</f>
        <v>Raul</v>
      </c>
      <c r="N404" s="83">
        <v>1</v>
      </c>
      <c r="O404" s="84" t="s">
        <v>6</v>
      </c>
      <c r="P404" s="83">
        <v>1</v>
      </c>
      <c r="Q404" s="16" t="str">
        <f>+T402</f>
        <v>Carlos</v>
      </c>
      <c r="R404" s="16"/>
      <c r="S404" s="154" t="s">
        <v>579</v>
      </c>
      <c r="T404" s="154"/>
      <c r="U404" s="154"/>
      <c r="V404" s="154"/>
      <c r="W404" s="154"/>
      <c r="X404" s="154"/>
      <c r="Y404" s="154"/>
      <c r="Z404" s="154"/>
      <c r="AA404" s="154"/>
      <c r="AB404" s="154"/>
      <c r="AC404" s="16"/>
      <c r="AD404" s="16"/>
      <c r="AE404" s="97">
        <v>5</v>
      </c>
      <c r="AF404" s="100" t="s">
        <v>301</v>
      </c>
      <c r="AG404" s="99">
        <v>1</v>
      </c>
      <c r="AH404" s="99">
        <v>2</v>
      </c>
      <c r="AI404" s="99">
        <v>4</v>
      </c>
      <c r="AJ404" s="16"/>
      <c r="AK404" s="16"/>
      <c r="AL404" s="16"/>
      <c r="AM404" s="16"/>
    </row>
    <row r="405" spans="1:39" x14ac:dyDescent="0.3">
      <c r="A405" s="16"/>
      <c r="B405" s="26"/>
      <c r="C405" s="24">
        <v>6</v>
      </c>
      <c r="D405" s="52" t="s">
        <v>297</v>
      </c>
      <c r="E405" s="41">
        <v>2</v>
      </c>
      <c r="F405" s="41"/>
      <c r="G405" s="26"/>
      <c r="H405" s="26"/>
      <c r="I405" s="41" t="s">
        <v>326</v>
      </c>
      <c r="J405" s="16"/>
      <c r="K405" s="16"/>
      <c r="L405" s="85">
        <v>6</v>
      </c>
      <c r="M405" s="86" t="str">
        <f>+T402</f>
        <v>Carlos</v>
      </c>
      <c r="N405" s="87">
        <v>4</v>
      </c>
      <c r="O405" s="88" t="s">
        <v>6</v>
      </c>
      <c r="P405" s="87">
        <v>1</v>
      </c>
      <c r="Q405" s="86" t="str">
        <f>+T401</f>
        <v>Marcelo</v>
      </c>
      <c r="R405" s="16"/>
      <c r="S405" s="17"/>
      <c r="T405" s="16"/>
      <c r="U405" s="17" t="s">
        <v>0</v>
      </c>
      <c r="V405" s="17" t="s">
        <v>1</v>
      </c>
      <c r="W405" s="17" t="s">
        <v>2</v>
      </c>
      <c r="X405" s="17" t="s">
        <v>3</v>
      </c>
      <c r="Y405" s="17" t="s">
        <v>4</v>
      </c>
      <c r="Z405" s="17" t="s">
        <v>5</v>
      </c>
      <c r="AA405" s="17" t="s">
        <v>52</v>
      </c>
      <c r="AB405" s="21" t="s">
        <v>53</v>
      </c>
      <c r="AC405" s="16"/>
      <c r="AD405" s="16"/>
      <c r="AE405" s="97">
        <v>6</v>
      </c>
      <c r="AF405" s="100" t="s">
        <v>297</v>
      </c>
      <c r="AG405" s="99">
        <v>2</v>
      </c>
      <c r="AH405" s="99"/>
      <c r="AI405" s="99">
        <v>5</v>
      </c>
      <c r="AJ405" s="16"/>
      <c r="AK405" s="16"/>
      <c r="AL405" s="16"/>
      <c r="AM405" s="16"/>
    </row>
    <row r="406" spans="1:39" x14ac:dyDescent="0.3">
      <c r="A406" s="16"/>
      <c r="B406" s="26"/>
      <c r="C406" s="24">
        <v>7</v>
      </c>
      <c r="D406" s="52" t="s">
        <v>582</v>
      </c>
      <c r="E406" s="41">
        <v>1</v>
      </c>
      <c r="F406" s="41"/>
      <c r="G406" s="26"/>
      <c r="H406" s="26"/>
      <c r="I406" s="41" t="s">
        <v>326</v>
      </c>
      <c r="J406" s="16"/>
      <c r="K406" s="16"/>
      <c r="L406" s="19">
        <v>7</v>
      </c>
      <c r="M406" s="16" t="str">
        <f>+T401</f>
        <v>Marcelo</v>
      </c>
      <c r="N406" s="83">
        <v>1</v>
      </c>
      <c r="O406" s="84" t="s">
        <v>6</v>
      </c>
      <c r="P406" s="83">
        <v>0</v>
      </c>
      <c r="Q406" s="16" t="str">
        <f>+T400</f>
        <v>Raul</v>
      </c>
      <c r="R406" s="16"/>
      <c r="S406" s="85">
        <v>1</v>
      </c>
      <c r="T406" s="86" t="s">
        <v>389</v>
      </c>
      <c r="U406" s="85">
        <v>6</v>
      </c>
      <c r="V406" s="86">
        <v>2</v>
      </c>
      <c r="W406" s="85">
        <v>4</v>
      </c>
      <c r="X406" s="85">
        <v>0</v>
      </c>
      <c r="Y406" s="85">
        <v>12</v>
      </c>
      <c r="Z406" s="85">
        <v>7</v>
      </c>
      <c r="AA406" s="85">
        <v>5</v>
      </c>
      <c r="AB406" s="89">
        <v>10</v>
      </c>
      <c r="AC406" s="16"/>
      <c r="AD406" s="16"/>
      <c r="AE406" s="97">
        <v>7</v>
      </c>
      <c r="AF406" s="100" t="s">
        <v>582</v>
      </c>
      <c r="AG406" s="99">
        <v>1</v>
      </c>
      <c r="AH406" s="99"/>
      <c r="AI406" s="99">
        <v>4</v>
      </c>
      <c r="AJ406" s="16"/>
      <c r="AK406" s="16"/>
      <c r="AL406" s="16"/>
      <c r="AM406" s="16"/>
    </row>
    <row r="407" spans="1:39" x14ac:dyDescent="0.3">
      <c r="A407" s="16"/>
      <c r="B407" s="26"/>
      <c r="C407" s="24">
        <v>8</v>
      </c>
      <c r="D407" s="52" t="s">
        <v>327</v>
      </c>
      <c r="E407" s="41">
        <v>1</v>
      </c>
      <c r="F407" s="41">
        <v>1</v>
      </c>
      <c r="G407" s="26"/>
      <c r="H407" s="26"/>
      <c r="I407" s="41" t="s">
        <v>581</v>
      </c>
      <c r="J407" s="16"/>
      <c r="K407" s="16"/>
      <c r="L407" s="85">
        <v>8</v>
      </c>
      <c r="M407" s="86" t="str">
        <f>+T400</f>
        <v>Raul</v>
      </c>
      <c r="N407" s="87">
        <v>1</v>
      </c>
      <c r="O407" s="88" t="s">
        <v>6</v>
      </c>
      <c r="P407" s="87">
        <v>3</v>
      </c>
      <c r="Q407" s="86" t="str">
        <f>+T402</f>
        <v>Carlos</v>
      </c>
      <c r="R407" s="16"/>
      <c r="S407" s="17">
        <v>2</v>
      </c>
      <c r="T407" s="16" t="s">
        <v>581</v>
      </c>
      <c r="U407" s="17">
        <v>6</v>
      </c>
      <c r="V407" s="16">
        <v>2</v>
      </c>
      <c r="W407" s="17">
        <v>2</v>
      </c>
      <c r="X407" s="17">
        <v>2</v>
      </c>
      <c r="Y407" s="17">
        <v>5</v>
      </c>
      <c r="Z407" s="17">
        <v>6</v>
      </c>
      <c r="AA407" s="17">
        <v>-1</v>
      </c>
      <c r="AB407" s="21">
        <v>8</v>
      </c>
      <c r="AC407" s="16"/>
      <c r="AD407" s="16"/>
      <c r="AE407" s="101">
        <v>1</v>
      </c>
      <c r="AF407" s="102" t="s">
        <v>327</v>
      </c>
      <c r="AG407" s="103">
        <v>1</v>
      </c>
      <c r="AH407" s="103">
        <v>1</v>
      </c>
      <c r="AI407" s="103">
        <v>6</v>
      </c>
      <c r="AJ407" s="16"/>
      <c r="AK407" s="16"/>
      <c r="AL407" s="16"/>
      <c r="AM407" s="16"/>
    </row>
    <row r="408" spans="1:39" x14ac:dyDescent="0.3">
      <c r="A408" s="16"/>
      <c r="B408" s="26"/>
      <c r="C408" s="24">
        <v>9</v>
      </c>
      <c r="D408" s="52" t="s">
        <v>345</v>
      </c>
      <c r="E408" s="41"/>
      <c r="F408" s="41"/>
      <c r="G408" s="26"/>
      <c r="H408" s="26"/>
      <c r="I408" s="41" t="s">
        <v>581</v>
      </c>
      <c r="J408" s="16"/>
      <c r="K408" s="16"/>
      <c r="L408" s="19">
        <v>9</v>
      </c>
      <c r="M408" s="16" t="str">
        <f>+T402</f>
        <v>Carlos</v>
      </c>
      <c r="N408" s="83">
        <v>2</v>
      </c>
      <c r="O408" s="84" t="s">
        <v>6</v>
      </c>
      <c r="P408" s="83">
        <v>2</v>
      </c>
      <c r="Q408" s="16" t="str">
        <f>+T401</f>
        <v>Marcelo</v>
      </c>
      <c r="R408" s="16"/>
      <c r="S408" s="85">
        <v>3</v>
      </c>
      <c r="T408" s="86" t="s">
        <v>326</v>
      </c>
      <c r="U408" s="85">
        <v>6</v>
      </c>
      <c r="V408" s="86">
        <v>1</v>
      </c>
      <c r="W408" s="85">
        <v>2</v>
      </c>
      <c r="X408" s="85">
        <v>3</v>
      </c>
      <c r="Y408" s="85">
        <v>5</v>
      </c>
      <c r="Z408" s="85">
        <v>9</v>
      </c>
      <c r="AA408" s="85">
        <v>-4</v>
      </c>
      <c r="AB408" s="89">
        <v>5</v>
      </c>
      <c r="AC408" s="16"/>
      <c r="AD408" s="16"/>
      <c r="AE408" s="101">
        <v>2</v>
      </c>
      <c r="AF408" s="102" t="s">
        <v>345</v>
      </c>
      <c r="AG408" s="103"/>
      <c r="AH408" s="103"/>
      <c r="AI408" s="103">
        <v>5</v>
      </c>
      <c r="AJ408" s="16"/>
      <c r="AK408" s="16"/>
      <c r="AL408" s="16"/>
      <c r="AM408" s="16"/>
    </row>
    <row r="409" spans="1:39" x14ac:dyDescent="0.3">
      <c r="A409" s="16"/>
      <c r="B409" s="26"/>
      <c r="C409" s="24">
        <v>10</v>
      </c>
      <c r="D409" s="52" t="s">
        <v>318</v>
      </c>
      <c r="E409" s="41"/>
      <c r="F409" s="41">
        <v>1</v>
      </c>
      <c r="G409" s="26"/>
      <c r="H409" s="26"/>
      <c r="I409" s="41" t="s">
        <v>581</v>
      </c>
      <c r="J409" s="16"/>
      <c r="K409" s="16"/>
      <c r="L409" s="16"/>
      <c r="M409" s="16"/>
      <c r="N409" s="16"/>
      <c r="O409" s="16"/>
      <c r="P409" s="16"/>
      <c r="Q409" s="16"/>
      <c r="R409" s="16"/>
      <c r="S409" s="16"/>
      <c r="T409" s="16"/>
      <c r="U409" s="16"/>
      <c r="V409" s="16"/>
      <c r="W409" s="16"/>
      <c r="X409" s="16"/>
      <c r="Y409" s="16"/>
      <c r="Z409" s="16"/>
      <c r="AA409" s="16"/>
      <c r="AB409" s="16"/>
      <c r="AC409" s="16"/>
      <c r="AD409" s="16"/>
      <c r="AE409" s="101">
        <v>3</v>
      </c>
      <c r="AF409" s="102" t="s">
        <v>318</v>
      </c>
      <c r="AG409" s="103"/>
      <c r="AH409" s="103">
        <v>1</v>
      </c>
      <c r="AI409" s="103">
        <v>6</v>
      </c>
      <c r="AJ409" s="16"/>
      <c r="AK409" s="16"/>
      <c r="AL409" s="16"/>
      <c r="AM409" s="16"/>
    </row>
    <row r="410" spans="1:39" x14ac:dyDescent="0.3">
      <c r="A410" s="16"/>
      <c r="B410" s="26"/>
      <c r="C410" s="24">
        <v>11</v>
      </c>
      <c r="D410" s="36" t="s">
        <v>295</v>
      </c>
      <c r="E410" s="41">
        <v>1</v>
      </c>
      <c r="F410" s="41"/>
      <c r="G410" s="24"/>
      <c r="H410" s="24"/>
      <c r="I410" s="41" t="s">
        <v>581</v>
      </c>
      <c r="J410" s="16"/>
      <c r="K410" s="16"/>
      <c r="L410" s="16"/>
      <c r="M410" s="16"/>
      <c r="N410" s="16"/>
      <c r="O410" s="16"/>
      <c r="P410" s="16"/>
      <c r="Q410" s="16"/>
      <c r="R410" s="16"/>
      <c r="S410" s="16"/>
      <c r="T410" s="16"/>
      <c r="U410" s="16"/>
      <c r="V410" s="16"/>
      <c r="W410" s="16"/>
      <c r="X410" s="16"/>
      <c r="Y410" s="16"/>
      <c r="Z410" s="16"/>
      <c r="AA410" s="16"/>
      <c r="AB410" s="16"/>
      <c r="AC410" s="16"/>
      <c r="AD410" s="16"/>
      <c r="AE410" s="101">
        <v>4</v>
      </c>
      <c r="AF410" s="102" t="s">
        <v>295</v>
      </c>
      <c r="AG410" s="103">
        <v>1</v>
      </c>
      <c r="AH410" s="103"/>
      <c r="AI410" s="103">
        <v>5</v>
      </c>
      <c r="AJ410" s="16"/>
      <c r="AK410" s="16"/>
      <c r="AL410" s="16"/>
      <c r="AM410" s="16"/>
    </row>
    <row r="411" spans="1:39" x14ac:dyDescent="0.3">
      <c r="A411" s="16"/>
      <c r="B411" s="26"/>
      <c r="C411" s="24">
        <v>12</v>
      </c>
      <c r="D411" s="36" t="s">
        <v>34</v>
      </c>
      <c r="E411" s="41">
        <v>2</v>
      </c>
      <c r="F411" s="41">
        <v>2</v>
      </c>
      <c r="G411" s="26"/>
      <c r="H411" s="26"/>
      <c r="I411" s="41" t="s">
        <v>581</v>
      </c>
      <c r="J411" s="16"/>
      <c r="K411" s="16"/>
      <c r="L411" s="16"/>
      <c r="M411" s="16"/>
      <c r="N411" s="16"/>
      <c r="O411" s="16"/>
      <c r="P411" s="16"/>
      <c r="Q411" s="16"/>
      <c r="R411" s="16"/>
      <c r="S411" s="16"/>
      <c r="T411" s="16"/>
      <c r="U411" s="16"/>
      <c r="V411" s="16"/>
      <c r="W411" s="16"/>
      <c r="X411" s="16"/>
      <c r="Y411" s="16"/>
      <c r="Z411" s="16"/>
      <c r="AA411" s="16"/>
      <c r="AB411" s="16"/>
      <c r="AC411" s="16"/>
      <c r="AD411" s="16"/>
      <c r="AE411" s="101">
        <v>5</v>
      </c>
      <c r="AF411" s="102" t="s">
        <v>34</v>
      </c>
      <c r="AG411" s="103">
        <v>2</v>
      </c>
      <c r="AH411" s="103">
        <v>2</v>
      </c>
      <c r="AI411" s="103">
        <v>5</v>
      </c>
      <c r="AJ411" s="16"/>
      <c r="AK411" s="16"/>
      <c r="AL411" s="16"/>
      <c r="AM411" s="16"/>
    </row>
    <row r="412" spans="1:39" x14ac:dyDescent="0.3">
      <c r="A412" s="16"/>
      <c r="B412" s="26"/>
      <c r="C412" s="24">
        <v>13</v>
      </c>
      <c r="D412" s="27" t="s">
        <v>310</v>
      </c>
      <c r="E412" s="41"/>
      <c r="F412" s="41"/>
      <c r="G412" s="26"/>
      <c r="H412" s="26"/>
      <c r="I412" s="41" t="s">
        <v>581</v>
      </c>
      <c r="J412" s="16"/>
      <c r="K412" s="16"/>
      <c r="L412" s="16"/>
      <c r="M412" s="16"/>
      <c r="N412" s="16"/>
      <c r="O412" s="16"/>
      <c r="P412" s="16"/>
      <c r="Q412" s="16"/>
      <c r="R412" s="16"/>
      <c r="S412" s="16"/>
      <c r="T412" s="16"/>
      <c r="U412" s="16"/>
      <c r="V412" s="16"/>
      <c r="W412" s="16"/>
      <c r="X412" s="16"/>
      <c r="Y412" s="16"/>
      <c r="Z412" s="16"/>
      <c r="AA412" s="16"/>
      <c r="AB412" s="16"/>
      <c r="AC412" s="16"/>
      <c r="AD412" s="16"/>
      <c r="AE412" s="101">
        <v>6</v>
      </c>
      <c r="AF412" s="102" t="s">
        <v>310</v>
      </c>
      <c r="AG412" s="103"/>
      <c r="AH412" s="103"/>
      <c r="AI412" s="103">
        <v>5</v>
      </c>
      <c r="AJ412" s="16"/>
      <c r="AK412" s="16"/>
      <c r="AL412" s="16"/>
      <c r="AM412" s="16"/>
    </row>
    <row r="413" spans="1:39" x14ac:dyDescent="0.3">
      <c r="A413" s="16"/>
      <c r="B413" s="26"/>
      <c r="C413" s="24">
        <v>14</v>
      </c>
      <c r="D413" s="27" t="s">
        <v>422</v>
      </c>
      <c r="E413" s="41">
        <v>1</v>
      </c>
      <c r="F413" s="41">
        <v>1</v>
      </c>
      <c r="G413" s="26"/>
      <c r="H413" s="26"/>
      <c r="I413" s="41" t="s">
        <v>581</v>
      </c>
      <c r="J413" s="16"/>
      <c r="K413" s="16"/>
      <c r="L413" s="16"/>
      <c r="M413" s="16"/>
      <c r="N413" s="16"/>
      <c r="O413" s="16"/>
      <c r="P413" s="16"/>
      <c r="Q413" s="16"/>
      <c r="R413" s="16"/>
      <c r="S413" s="16"/>
      <c r="T413" s="16"/>
      <c r="U413" s="16"/>
      <c r="V413" s="16"/>
      <c r="W413" s="16"/>
      <c r="X413" s="16"/>
      <c r="Y413" s="16"/>
      <c r="Z413" s="16"/>
      <c r="AA413" s="16"/>
      <c r="AB413" s="16"/>
      <c r="AC413" s="16"/>
      <c r="AD413" s="16"/>
      <c r="AE413" s="101">
        <v>7</v>
      </c>
      <c r="AF413" s="102" t="s">
        <v>422</v>
      </c>
      <c r="AG413" s="103">
        <v>1</v>
      </c>
      <c r="AH413" s="103">
        <v>1</v>
      </c>
      <c r="AI413" s="103">
        <v>2</v>
      </c>
      <c r="AJ413" s="16"/>
      <c r="AK413" s="16"/>
      <c r="AL413" s="16"/>
      <c r="AM413" s="16"/>
    </row>
    <row r="414" spans="1:39" x14ac:dyDescent="0.3">
      <c r="A414" s="16"/>
      <c r="B414" s="26"/>
      <c r="C414" s="24">
        <v>15</v>
      </c>
      <c r="D414" s="27" t="s">
        <v>11</v>
      </c>
      <c r="E414" s="41">
        <v>4</v>
      </c>
      <c r="F414" s="41">
        <v>1</v>
      </c>
      <c r="G414" s="24"/>
      <c r="H414" s="24"/>
      <c r="I414" s="41" t="s">
        <v>389</v>
      </c>
      <c r="J414" s="16"/>
      <c r="K414" s="16"/>
      <c r="L414" s="16"/>
      <c r="M414" s="16"/>
      <c r="N414" s="16"/>
      <c r="O414" s="16"/>
      <c r="P414" s="16"/>
      <c r="Q414" s="16"/>
      <c r="R414" s="16"/>
      <c r="S414" s="16"/>
      <c r="T414" s="16"/>
      <c r="U414" s="16"/>
      <c r="V414" s="16"/>
      <c r="W414" s="16"/>
      <c r="X414" s="16"/>
      <c r="Y414" s="16"/>
      <c r="Z414" s="16"/>
      <c r="AA414" s="16"/>
      <c r="AB414" s="16"/>
      <c r="AC414" s="16"/>
      <c r="AD414" s="16"/>
      <c r="AE414" s="97">
        <v>1</v>
      </c>
      <c r="AF414" s="100" t="s">
        <v>11</v>
      </c>
      <c r="AG414" s="99">
        <v>4</v>
      </c>
      <c r="AH414" s="99">
        <v>1</v>
      </c>
      <c r="AI414" s="99">
        <v>5</v>
      </c>
      <c r="AJ414" s="16"/>
      <c r="AK414" s="16"/>
      <c r="AL414" s="16"/>
      <c r="AM414" s="16"/>
    </row>
    <row r="415" spans="1:39" x14ac:dyDescent="0.3">
      <c r="A415" s="16"/>
      <c r="B415" s="26"/>
      <c r="C415" s="24">
        <v>16</v>
      </c>
      <c r="D415" s="36" t="s">
        <v>299</v>
      </c>
      <c r="E415" s="41">
        <v>3</v>
      </c>
      <c r="F415" s="41">
        <v>2</v>
      </c>
      <c r="G415" s="26"/>
      <c r="H415" s="26"/>
      <c r="I415" s="41" t="s">
        <v>389</v>
      </c>
      <c r="J415" s="16"/>
      <c r="K415" s="16"/>
      <c r="L415" s="16"/>
      <c r="M415" s="16"/>
      <c r="N415" s="16"/>
      <c r="O415" s="16"/>
      <c r="P415" s="16"/>
      <c r="Q415" s="16"/>
      <c r="R415" s="16"/>
      <c r="S415" s="16"/>
      <c r="T415" s="16"/>
      <c r="U415" s="16"/>
      <c r="V415" s="16"/>
      <c r="W415" s="16"/>
      <c r="X415" s="16"/>
      <c r="Y415" s="16"/>
      <c r="Z415" s="16"/>
      <c r="AA415" s="16"/>
      <c r="AB415" s="16"/>
      <c r="AC415" s="16"/>
      <c r="AD415" s="16"/>
      <c r="AE415" s="97">
        <v>2</v>
      </c>
      <c r="AF415" s="100" t="s">
        <v>299</v>
      </c>
      <c r="AG415" s="99">
        <v>3</v>
      </c>
      <c r="AH415" s="99">
        <v>2</v>
      </c>
      <c r="AI415" s="99">
        <v>6</v>
      </c>
      <c r="AJ415" s="16"/>
      <c r="AK415" s="16"/>
      <c r="AL415" s="16"/>
      <c r="AM415" s="16"/>
    </row>
    <row r="416" spans="1:39" x14ac:dyDescent="0.3">
      <c r="A416" s="16"/>
      <c r="B416" s="26"/>
      <c r="C416" s="24">
        <v>17</v>
      </c>
      <c r="D416" s="52" t="s">
        <v>12</v>
      </c>
      <c r="E416" s="41"/>
      <c r="F416" s="41">
        <v>4</v>
      </c>
      <c r="G416" s="26"/>
      <c r="H416" s="26"/>
      <c r="I416" s="41" t="s">
        <v>389</v>
      </c>
      <c r="J416" s="16"/>
      <c r="K416" s="16"/>
      <c r="L416" s="16"/>
      <c r="M416" s="16"/>
      <c r="N416" s="16"/>
      <c r="O416" s="16"/>
      <c r="P416" s="16"/>
      <c r="Q416" s="16"/>
      <c r="R416" s="16"/>
      <c r="S416" s="16"/>
      <c r="T416" s="16"/>
      <c r="U416" s="16"/>
      <c r="V416" s="16"/>
      <c r="W416" s="16"/>
      <c r="X416" s="16"/>
      <c r="Y416" s="16"/>
      <c r="Z416" s="16"/>
      <c r="AA416" s="16"/>
      <c r="AB416" s="16"/>
      <c r="AC416" s="16"/>
      <c r="AD416" s="16"/>
      <c r="AE416" s="97">
        <v>3</v>
      </c>
      <c r="AF416" s="100" t="s">
        <v>12</v>
      </c>
      <c r="AG416" s="99"/>
      <c r="AH416" s="99">
        <v>4</v>
      </c>
      <c r="AI416" s="99">
        <v>6</v>
      </c>
      <c r="AJ416" s="16"/>
      <c r="AK416" s="16"/>
      <c r="AL416" s="16"/>
      <c r="AM416" s="16"/>
    </row>
    <row r="417" spans="1:39" x14ac:dyDescent="0.3">
      <c r="A417" s="16"/>
      <c r="B417" s="26"/>
      <c r="C417" s="24">
        <v>18</v>
      </c>
      <c r="D417" s="52" t="s">
        <v>338</v>
      </c>
      <c r="E417" s="41">
        <v>1</v>
      </c>
      <c r="F417" s="41">
        <v>4</v>
      </c>
      <c r="G417" s="26"/>
      <c r="H417" s="26"/>
      <c r="I417" s="41" t="s">
        <v>389</v>
      </c>
      <c r="J417" s="16"/>
      <c r="K417" s="16"/>
      <c r="L417" s="16"/>
      <c r="M417" s="16"/>
      <c r="N417" s="16"/>
      <c r="O417" s="16"/>
      <c r="P417" s="16"/>
      <c r="Q417" s="16"/>
      <c r="R417" s="16"/>
      <c r="S417" s="16"/>
      <c r="T417" s="16"/>
      <c r="U417" s="16"/>
      <c r="V417" s="16"/>
      <c r="W417" s="16"/>
      <c r="X417" s="16"/>
      <c r="Y417" s="16"/>
      <c r="Z417" s="16"/>
      <c r="AA417" s="16"/>
      <c r="AB417" s="16"/>
      <c r="AC417" s="16"/>
      <c r="AD417" s="16"/>
      <c r="AE417" s="97">
        <v>4</v>
      </c>
      <c r="AF417" s="100" t="s">
        <v>338</v>
      </c>
      <c r="AG417" s="99">
        <v>1</v>
      </c>
      <c r="AH417" s="99">
        <v>4</v>
      </c>
      <c r="AI417" s="99">
        <v>6</v>
      </c>
      <c r="AJ417" s="16"/>
      <c r="AK417" s="16"/>
      <c r="AL417" s="16"/>
      <c r="AM417" s="16"/>
    </row>
    <row r="418" spans="1:39" x14ac:dyDescent="0.3">
      <c r="A418" s="16"/>
      <c r="B418" s="26"/>
      <c r="C418" s="24">
        <v>19</v>
      </c>
      <c r="D418" s="52" t="s">
        <v>575</v>
      </c>
      <c r="E418" s="41">
        <v>3</v>
      </c>
      <c r="F418" s="41"/>
      <c r="G418" s="26"/>
      <c r="H418" s="26"/>
      <c r="I418" s="41" t="s">
        <v>389</v>
      </c>
      <c r="J418" s="16"/>
      <c r="K418" s="16"/>
      <c r="L418" s="16"/>
      <c r="M418" s="16"/>
      <c r="N418" s="16"/>
      <c r="O418" s="16"/>
      <c r="P418" s="16"/>
      <c r="Q418" s="16"/>
      <c r="R418" s="16"/>
      <c r="S418" s="16"/>
      <c r="T418" s="16"/>
      <c r="U418" s="16"/>
      <c r="V418" s="16"/>
      <c r="W418" s="16"/>
      <c r="X418" s="16"/>
      <c r="Y418" s="16"/>
      <c r="Z418" s="16"/>
      <c r="AA418" s="16"/>
      <c r="AB418" s="16"/>
      <c r="AC418" s="16"/>
      <c r="AD418" s="16"/>
      <c r="AE418" s="97">
        <v>5</v>
      </c>
      <c r="AF418" s="100" t="s">
        <v>575</v>
      </c>
      <c r="AG418" s="99">
        <v>3</v>
      </c>
      <c r="AH418" s="99"/>
      <c r="AI418" s="99">
        <v>3</v>
      </c>
      <c r="AJ418" s="16"/>
      <c r="AK418" s="16"/>
      <c r="AL418" s="16"/>
      <c r="AM418" s="16"/>
    </row>
    <row r="419" spans="1:39" x14ac:dyDescent="0.3">
      <c r="A419" s="16"/>
      <c r="B419" s="26"/>
      <c r="C419" s="24">
        <v>20</v>
      </c>
      <c r="D419" s="52" t="s">
        <v>36</v>
      </c>
      <c r="E419" s="41">
        <v>1</v>
      </c>
      <c r="F419" s="41"/>
      <c r="G419" s="24"/>
      <c r="H419" s="24"/>
      <c r="I419" s="41" t="s">
        <v>389</v>
      </c>
      <c r="J419" s="16"/>
      <c r="K419" s="16"/>
      <c r="L419" s="16"/>
      <c r="M419" s="16"/>
      <c r="N419" s="16"/>
      <c r="O419" s="16"/>
      <c r="P419" s="16"/>
      <c r="Q419" s="16"/>
      <c r="R419" s="16"/>
      <c r="S419" s="16"/>
      <c r="T419" s="16"/>
      <c r="U419" s="16"/>
      <c r="V419" s="16"/>
      <c r="W419" s="16"/>
      <c r="X419" s="16"/>
      <c r="Y419" s="16"/>
      <c r="Z419" s="16"/>
      <c r="AA419" s="16"/>
      <c r="AB419" s="16"/>
      <c r="AC419" s="16"/>
      <c r="AD419" s="16"/>
      <c r="AE419" s="97">
        <v>6</v>
      </c>
      <c r="AF419" s="100" t="s">
        <v>36</v>
      </c>
      <c r="AG419" s="99">
        <v>1</v>
      </c>
      <c r="AH419" s="99"/>
      <c r="AI419" s="99">
        <v>3</v>
      </c>
      <c r="AJ419" s="16"/>
      <c r="AK419" s="16"/>
      <c r="AL419" s="16"/>
      <c r="AM419" s="16"/>
    </row>
    <row r="420" spans="1:39" x14ac:dyDescent="0.3">
      <c r="A420" s="16"/>
      <c r="B420" s="26"/>
      <c r="C420" s="24">
        <v>21</v>
      </c>
      <c r="D420" s="36" t="s">
        <v>391</v>
      </c>
      <c r="E420" s="41"/>
      <c r="F420" s="41">
        <v>1</v>
      </c>
      <c r="G420" s="26"/>
      <c r="H420" s="26"/>
      <c r="I420" s="41" t="s">
        <v>389</v>
      </c>
      <c r="J420" s="16"/>
      <c r="K420" s="16"/>
      <c r="L420" s="16"/>
      <c r="M420" s="16"/>
      <c r="N420" s="16"/>
      <c r="O420" s="16"/>
      <c r="P420" s="16"/>
      <c r="Q420" s="16"/>
      <c r="R420" s="16"/>
      <c r="S420" s="16"/>
      <c r="T420" s="16"/>
      <c r="U420" s="16"/>
      <c r="V420" s="16"/>
      <c r="W420" s="16"/>
      <c r="X420" s="16"/>
      <c r="Y420" s="16"/>
      <c r="Z420" s="16"/>
      <c r="AA420" s="16"/>
      <c r="AB420" s="16"/>
      <c r="AC420" s="16"/>
      <c r="AD420" s="16"/>
      <c r="AE420" s="97">
        <v>7</v>
      </c>
      <c r="AF420" s="100" t="s">
        <v>391</v>
      </c>
      <c r="AG420" s="99"/>
      <c r="AH420" s="99">
        <v>1</v>
      </c>
      <c r="AI420" s="99">
        <v>4</v>
      </c>
      <c r="AJ420" s="16"/>
      <c r="AK420" s="16"/>
      <c r="AL420" s="16"/>
      <c r="AM420" s="16"/>
    </row>
    <row r="421" spans="1:39" x14ac:dyDescent="0.3">
      <c r="A421" s="16"/>
      <c r="B421" s="16"/>
      <c r="C421" s="17"/>
      <c r="D421" s="16"/>
      <c r="E421" s="16"/>
      <c r="F421" s="16"/>
      <c r="G421" s="16"/>
      <c r="H421" s="16"/>
      <c r="I421" s="16"/>
      <c r="J421" s="16"/>
      <c r="K421" s="16"/>
      <c r="L421" s="16"/>
      <c r="M421" s="16"/>
      <c r="N421" s="16"/>
      <c r="O421" s="16"/>
      <c r="P421" s="16"/>
      <c r="Q421" s="16"/>
      <c r="R421" s="16"/>
      <c r="S421" s="16"/>
      <c r="T421" s="16"/>
      <c r="U421" s="16"/>
      <c r="V421" s="16"/>
      <c r="W421" s="16"/>
      <c r="X421" s="16"/>
      <c r="Y421" s="16"/>
      <c r="Z421" s="16"/>
      <c r="AA421" s="16"/>
      <c r="AB421" s="16"/>
      <c r="AC421" s="16"/>
      <c r="AD421" s="16"/>
      <c r="AE421" s="17"/>
      <c r="AF421" s="16"/>
      <c r="AG421" s="16"/>
      <c r="AH421" s="16"/>
      <c r="AI421" s="16"/>
      <c r="AJ421" s="16"/>
      <c r="AK421" s="16"/>
      <c r="AL421" s="16"/>
      <c r="AM421" s="16"/>
    </row>
    <row r="422" spans="1:39" x14ac:dyDescent="0.3">
      <c r="A422" s="16"/>
      <c r="B422" s="20"/>
      <c r="C422" s="20"/>
      <c r="D422" s="20" t="s">
        <v>583</v>
      </c>
      <c r="E422" s="20"/>
      <c r="F422" s="20"/>
      <c r="G422" s="20"/>
      <c r="H422" s="20"/>
      <c r="I422" s="20"/>
      <c r="J422" s="16"/>
      <c r="K422" s="16"/>
      <c r="L422" s="20"/>
      <c r="M422" s="20" t="s">
        <v>584</v>
      </c>
      <c r="N422" s="20"/>
      <c r="O422" s="20"/>
      <c r="P422" s="20"/>
      <c r="Q422" s="20"/>
      <c r="R422" s="16"/>
      <c r="S422" s="154" t="s">
        <v>585</v>
      </c>
      <c r="T422" s="154"/>
      <c r="U422" s="154"/>
      <c r="V422" s="154"/>
      <c r="W422" s="154"/>
      <c r="X422" s="154"/>
      <c r="Y422" s="154"/>
      <c r="Z422" s="154"/>
      <c r="AA422" s="154"/>
      <c r="AB422" s="154"/>
      <c r="AC422" s="16"/>
      <c r="AD422" s="16"/>
      <c r="AE422" s="20"/>
      <c r="AF422" s="20" t="s">
        <v>583</v>
      </c>
      <c r="AG422" s="20"/>
      <c r="AH422" s="20"/>
      <c r="AI422" s="20"/>
      <c r="AJ422" s="16"/>
      <c r="AK422" s="16"/>
      <c r="AL422" s="16"/>
      <c r="AM422" s="16"/>
    </row>
    <row r="423" spans="1:39" x14ac:dyDescent="0.3">
      <c r="A423" s="16"/>
      <c r="B423" s="23" t="s">
        <v>14</v>
      </c>
      <c r="C423" s="22" t="s">
        <v>15</v>
      </c>
      <c r="D423" s="23" t="s">
        <v>78</v>
      </c>
      <c r="E423" s="22" t="s">
        <v>1</v>
      </c>
      <c r="F423" s="22" t="s">
        <v>7</v>
      </c>
      <c r="G423" s="22" t="s">
        <v>64</v>
      </c>
      <c r="H423" s="22" t="s">
        <v>65</v>
      </c>
      <c r="I423" s="22" t="s">
        <v>77</v>
      </c>
      <c r="J423" s="16"/>
      <c r="K423" s="16"/>
      <c r="L423" s="82" t="s">
        <v>233</v>
      </c>
      <c r="M423" s="82" t="s">
        <v>231</v>
      </c>
      <c r="N423" s="82"/>
      <c r="O423" s="82" t="s">
        <v>234</v>
      </c>
      <c r="P423" s="82"/>
      <c r="Q423" s="82" t="s">
        <v>232</v>
      </c>
      <c r="R423" s="16"/>
      <c r="S423" s="17"/>
      <c r="T423" s="16"/>
      <c r="U423" s="17" t="s">
        <v>0</v>
      </c>
      <c r="V423" s="17" t="s">
        <v>1</v>
      </c>
      <c r="W423" s="17" t="s">
        <v>2</v>
      </c>
      <c r="X423" s="17" t="s">
        <v>3</v>
      </c>
      <c r="Y423" s="17" t="s">
        <v>4</v>
      </c>
      <c r="Z423" s="17" t="s">
        <v>5</v>
      </c>
      <c r="AA423" s="17" t="s">
        <v>52</v>
      </c>
      <c r="AB423" s="21" t="s">
        <v>53</v>
      </c>
      <c r="AC423" s="16"/>
      <c r="AD423" s="16"/>
      <c r="AE423" s="95" t="s">
        <v>15</v>
      </c>
      <c r="AF423" s="96" t="s">
        <v>78</v>
      </c>
      <c r="AG423" s="95" t="s">
        <v>1</v>
      </c>
      <c r="AH423" s="95" t="s">
        <v>7</v>
      </c>
      <c r="AI423" s="95" t="s">
        <v>382</v>
      </c>
      <c r="AJ423" s="16"/>
      <c r="AK423" s="16"/>
      <c r="AL423" s="16"/>
      <c r="AM423" s="16"/>
    </row>
    <row r="424" spans="1:39" x14ac:dyDescent="0.3">
      <c r="A424" s="16"/>
      <c r="B424" s="26"/>
      <c r="C424" s="24">
        <v>1</v>
      </c>
      <c r="D424" s="11" t="s">
        <v>325</v>
      </c>
      <c r="E424" s="41"/>
      <c r="F424" s="41"/>
      <c r="G424" s="26"/>
      <c r="H424" s="26"/>
      <c r="I424" s="41" t="s">
        <v>580</v>
      </c>
      <c r="J424" s="16"/>
      <c r="K424" s="16"/>
      <c r="L424" s="19">
        <v>1</v>
      </c>
      <c r="M424" s="16" t="str">
        <f>+T424</f>
        <v>A</v>
      </c>
      <c r="N424" s="83"/>
      <c r="O424" s="84" t="s">
        <v>6</v>
      </c>
      <c r="P424" s="83"/>
      <c r="Q424" s="16" t="str">
        <f>+T425</f>
        <v>B</v>
      </c>
      <c r="R424" s="16"/>
      <c r="S424" s="85">
        <v>1</v>
      </c>
      <c r="T424" s="86" t="s">
        <v>7</v>
      </c>
      <c r="U424" s="85">
        <v>6</v>
      </c>
      <c r="V424" s="86">
        <f>IF(N425&gt;P425,1,0)+IF(P427&gt;N427,1,0)+IF(N428&gt;P428,1,0)+IF(P430&gt;N430,1,0)+IF(N431&gt;P431,1,0)+IF(N424&gt;P424,1,0)</f>
        <v>0</v>
      </c>
      <c r="W424" s="85">
        <f>IF(N425=P425,1,0)+IF(P427=N427,1,0)+IF(N428=P428,1,0)+IF(P430=N430,1,0)+IF(N431=P431,1,0)+IF(N424=P424,1,0)</f>
        <v>6</v>
      </c>
      <c r="X424" s="85">
        <f>IF(N425&lt;P425,1,0)+IF(P427&lt;N427,1,0)+IF(N428&lt;P428,1,0)+IF(P430&lt;N430,1,0)+IF(N431&lt;P431,1,0)+IF(N424&lt;P424,1,0)</f>
        <v>0</v>
      </c>
      <c r="Y424" s="85">
        <f>+N424+N425+P427+N428+P430+N431</f>
        <v>0</v>
      </c>
      <c r="Z424" s="85">
        <f>+P424+P425+N427+P428+N430+P431</f>
        <v>0</v>
      </c>
      <c r="AA424" s="85">
        <f>+Y424-Z424</f>
        <v>0</v>
      </c>
      <c r="AB424" s="89">
        <f>+V424*3+W424*1+X424*0</f>
        <v>6</v>
      </c>
      <c r="AC424" s="16"/>
      <c r="AD424" s="16"/>
      <c r="AE424" s="97">
        <v>1</v>
      </c>
      <c r="AF424" s="100" t="s">
        <v>325</v>
      </c>
      <c r="AG424" s="99"/>
      <c r="AH424" s="99"/>
      <c r="AI424" s="99">
        <v>6</v>
      </c>
      <c r="AJ424" s="16"/>
      <c r="AK424" s="16"/>
      <c r="AL424" s="16"/>
      <c r="AM424" s="16"/>
    </row>
    <row r="425" spans="1:39" x14ac:dyDescent="0.3">
      <c r="A425" s="16"/>
      <c r="B425" s="26"/>
      <c r="C425" s="24">
        <v>2</v>
      </c>
      <c r="D425" s="52" t="s">
        <v>312</v>
      </c>
      <c r="E425" s="41"/>
      <c r="F425" s="41"/>
      <c r="G425" s="26"/>
      <c r="H425" s="26"/>
      <c r="I425" s="41" t="s">
        <v>580</v>
      </c>
      <c r="J425" s="16"/>
      <c r="K425" s="16"/>
      <c r="L425" s="85">
        <v>2</v>
      </c>
      <c r="M425" s="86" t="str">
        <f>+T424</f>
        <v>A</v>
      </c>
      <c r="N425" s="87"/>
      <c r="O425" s="88" t="s">
        <v>6</v>
      </c>
      <c r="P425" s="87"/>
      <c r="Q425" s="86" t="str">
        <f>+T426</f>
        <v>C</v>
      </c>
      <c r="R425" s="16"/>
      <c r="S425" s="17">
        <v>2</v>
      </c>
      <c r="T425" s="16" t="s">
        <v>360</v>
      </c>
      <c r="U425" s="17">
        <v>6</v>
      </c>
      <c r="V425" s="16">
        <f>IF(N426&gt;P426,1,0)+IF(P427&lt;N427,1,0)+IF(N429&lt;P429,1,0)+IF(P430&lt;N430,1,0)+IF(N432&lt;P432,1,0)+IF(N424&lt;P424,1,0)</f>
        <v>0</v>
      </c>
      <c r="W425" s="17">
        <f>IF(N426=P426,1,0)+IF(P427=N427,1,0)+IF(N429=P429,1,0)+IF(P430=N430,1,0)+IF(N432=P432,1,0)+IF(N424=P424,1,0)</f>
        <v>6</v>
      </c>
      <c r="X425" s="17">
        <f>IF(N426&lt;P426,1,0)+IF(P427&gt;N427,1,0)+IF(N429&gt;P429,1,0)+IF(P430&gt;N430,1,0)+IF(N432&gt;P432,1,0)+IF(N424&gt;P424,1,0)</f>
        <v>0</v>
      </c>
      <c r="Y425" s="17">
        <f>+P424+N426+N427+P429+N430+P432</f>
        <v>0</v>
      </c>
      <c r="Z425" s="17">
        <f>+N424+P426+P427+N429+P430+N432</f>
        <v>0</v>
      </c>
      <c r="AA425" s="17">
        <f>+Y425-Z425</f>
        <v>0</v>
      </c>
      <c r="AB425" s="21">
        <f>+V425*3+W425*1+X425*0</f>
        <v>6</v>
      </c>
      <c r="AC425" s="16"/>
      <c r="AD425" s="16"/>
      <c r="AE425" s="97">
        <v>2</v>
      </c>
      <c r="AF425" s="100" t="s">
        <v>312</v>
      </c>
      <c r="AG425" s="99"/>
      <c r="AH425" s="99"/>
      <c r="AI425" s="99">
        <v>5</v>
      </c>
      <c r="AJ425" s="16"/>
      <c r="AK425" s="16"/>
      <c r="AL425" s="16"/>
      <c r="AM425" s="16"/>
    </row>
    <row r="426" spans="1:39" x14ac:dyDescent="0.3">
      <c r="A426" s="16"/>
      <c r="B426" s="26"/>
      <c r="C426" s="24">
        <v>3</v>
      </c>
      <c r="D426" s="52" t="s">
        <v>299</v>
      </c>
      <c r="E426" s="41"/>
      <c r="F426" s="41"/>
      <c r="G426" s="26"/>
      <c r="H426" s="26"/>
      <c r="I426" s="41" t="s">
        <v>580</v>
      </c>
      <c r="J426" s="16"/>
      <c r="K426" s="16"/>
      <c r="L426" s="19">
        <v>3</v>
      </c>
      <c r="M426" s="16" t="str">
        <f>+T425</f>
        <v>B</v>
      </c>
      <c r="N426" s="83"/>
      <c r="O426" s="84" t="s">
        <v>6</v>
      </c>
      <c r="P426" s="83"/>
      <c r="Q426" s="16" t="str">
        <f>+T426</f>
        <v>C</v>
      </c>
      <c r="R426" s="16"/>
      <c r="S426" s="85">
        <v>3</v>
      </c>
      <c r="T426" s="86" t="s">
        <v>361</v>
      </c>
      <c r="U426" s="85">
        <v>6</v>
      </c>
      <c r="V426" s="86">
        <f>IF(N426&lt;P426,1,0)+IF(P428&gt;N428,1,0)+IF(N429&gt;P429,1,0)+IF(P431&gt;N431,1,0)+IF(N432&gt;P432,1,0)+IF(N425&lt;P425,1,0)</f>
        <v>0</v>
      </c>
      <c r="W426" s="85">
        <f>IF(N426=P426,1,0)+IF(P428=N428,1,0)+IF(N429=P429,1,0)+IF(P431=N431,1,0)+IF(N432=P432,1,0)+IF(N425=P425,1,0)</f>
        <v>6</v>
      </c>
      <c r="X426" s="85">
        <f>IF(N426&gt;P426,1,0)+IF(P428&lt;N428,1,0)+IF(N429&lt;P429,1,0)+IF(P431&lt;N431,1,0)+IF(N432&lt;P432,1,0)+IF(N425&gt;P425,1,0)</f>
        <v>0</v>
      </c>
      <c r="Y426" s="85">
        <f>+P425+P426+P428+N429+P431+N432</f>
        <v>0</v>
      </c>
      <c r="Z426" s="85">
        <f>+N425+N426+N428+P429+N431+P432</f>
        <v>0</v>
      </c>
      <c r="AA426" s="85">
        <f>+Y426-Z426</f>
        <v>0</v>
      </c>
      <c r="AB426" s="89">
        <f>+V426*3+W426*1+X426*0</f>
        <v>6</v>
      </c>
      <c r="AC426" s="16"/>
      <c r="AD426" s="16"/>
      <c r="AE426" s="97">
        <v>3</v>
      </c>
      <c r="AF426" s="100" t="s">
        <v>299</v>
      </c>
      <c r="AG426" s="99"/>
      <c r="AH426" s="99"/>
      <c r="AI426" s="99">
        <v>5</v>
      </c>
      <c r="AJ426" s="16"/>
      <c r="AK426" s="16"/>
      <c r="AL426" s="16"/>
      <c r="AM426" s="16"/>
    </row>
    <row r="427" spans="1:39" x14ac:dyDescent="0.3">
      <c r="A427" s="16"/>
      <c r="B427" s="26"/>
      <c r="C427" s="24">
        <v>4</v>
      </c>
      <c r="D427" s="52" t="s">
        <v>600</v>
      </c>
      <c r="E427" s="41"/>
      <c r="F427" s="41"/>
      <c r="G427" s="26"/>
      <c r="H427" s="26"/>
      <c r="I427" s="41" t="s">
        <v>580</v>
      </c>
      <c r="J427" s="16"/>
      <c r="K427" s="16"/>
      <c r="L427" s="85">
        <v>4</v>
      </c>
      <c r="M427" s="86" t="str">
        <f>+T425</f>
        <v>B</v>
      </c>
      <c r="N427" s="87"/>
      <c r="O427" s="88" t="s">
        <v>6</v>
      </c>
      <c r="P427" s="87"/>
      <c r="Q427" s="86" t="str">
        <f>+T424</f>
        <v>A</v>
      </c>
      <c r="R427" s="16"/>
      <c r="S427" s="16"/>
      <c r="T427" s="16"/>
      <c r="U427" s="16"/>
      <c r="V427" s="16"/>
      <c r="W427" s="16"/>
      <c r="X427" s="16"/>
      <c r="Y427" s="16"/>
      <c r="Z427" s="16"/>
      <c r="AA427" s="16"/>
      <c r="AB427" s="16"/>
      <c r="AC427" s="16"/>
      <c r="AD427" s="16"/>
      <c r="AE427" s="97">
        <v>4</v>
      </c>
      <c r="AF427" s="100" t="s">
        <v>600</v>
      </c>
      <c r="AG427" s="99"/>
      <c r="AH427" s="99"/>
      <c r="AI427" s="99">
        <v>5</v>
      </c>
      <c r="AJ427" s="16"/>
      <c r="AK427" s="16"/>
      <c r="AL427" s="16"/>
      <c r="AM427" s="16"/>
    </row>
    <row r="428" spans="1:39" x14ac:dyDescent="0.3">
      <c r="A428" s="16"/>
      <c r="B428" s="26"/>
      <c r="C428" s="24">
        <v>5</v>
      </c>
      <c r="D428" s="52" t="s">
        <v>310</v>
      </c>
      <c r="E428" s="41"/>
      <c r="F428" s="41"/>
      <c r="G428" s="26"/>
      <c r="H428" s="26"/>
      <c r="I428" s="41" t="s">
        <v>580</v>
      </c>
      <c r="J428" s="16"/>
      <c r="K428" s="16"/>
      <c r="L428" s="19">
        <v>5</v>
      </c>
      <c r="M428" s="16" t="str">
        <f>+T424</f>
        <v>A</v>
      </c>
      <c r="N428" s="83"/>
      <c r="O428" s="84" t="s">
        <v>6</v>
      </c>
      <c r="P428" s="83"/>
      <c r="Q428" s="16" t="str">
        <f>+T426</f>
        <v>C</v>
      </c>
      <c r="R428" s="16"/>
      <c r="S428" s="154" t="s">
        <v>585</v>
      </c>
      <c r="T428" s="154"/>
      <c r="U428" s="154"/>
      <c r="V428" s="154"/>
      <c r="W428" s="154"/>
      <c r="X428" s="154"/>
      <c r="Y428" s="154"/>
      <c r="Z428" s="154"/>
      <c r="AA428" s="154"/>
      <c r="AB428" s="154"/>
      <c r="AC428" s="16"/>
      <c r="AD428" s="16"/>
      <c r="AE428" s="97">
        <v>5</v>
      </c>
      <c r="AF428" s="100" t="s">
        <v>310</v>
      </c>
      <c r="AG428" s="99"/>
      <c r="AH428" s="99"/>
      <c r="AI428" s="99">
        <v>5</v>
      </c>
      <c r="AJ428" s="16"/>
      <c r="AK428" s="16"/>
      <c r="AL428" s="16"/>
      <c r="AM428" s="16"/>
    </row>
    <row r="429" spans="1:39" x14ac:dyDescent="0.3">
      <c r="A429" s="16"/>
      <c r="B429" s="26"/>
      <c r="C429" s="24">
        <v>6</v>
      </c>
      <c r="D429" s="52" t="s">
        <v>36</v>
      </c>
      <c r="E429" s="41"/>
      <c r="F429" s="41"/>
      <c r="G429" s="26"/>
      <c r="H429" s="26"/>
      <c r="I429" s="41" t="s">
        <v>580</v>
      </c>
      <c r="J429" s="16"/>
      <c r="K429" s="16"/>
      <c r="L429" s="85">
        <v>6</v>
      </c>
      <c r="M429" s="86" t="str">
        <f>+T426</f>
        <v>C</v>
      </c>
      <c r="N429" s="87"/>
      <c r="O429" s="88" t="s">
        <v>6</v>
      </c>
      <c r="P429" s="87"/>
      <c r="Q429" s="86" t="str">
        <f>+T425</f>
        <v>B</v>
      </c>
      <c r="R429" s="16"/>
      <c r="S429" s="17"/>
      <c r="T429" s="16"/>
      <c r="U429" s="17" t="s">
        <v>0</v>
      </c>
      <c r="V429" s="17" t="s">
        <v>1</v>
      </c>
      <c r="W429" s="17" t="s">
        <v>2</v>
      </c>
      <c r="X429" s="17" t="s">
        <v>3</v>
      </c>
      <c r="Y429" s="17" t="s">
        <v>4</v>
      </c>
      <c r="Z429" s="17" t="s">
        <v>5</v>
      </c>
      <c r="AA429" s="17" t="s">
        <v>52</v>
      </c>
      <c r="AB429" s="21" t="s">
        <v>53</v>
      </c>
      <c r="AC429" s="16"/>
      <c r="AD429" s="16"/>
      <c r="AE429" s="97">
        <v>6</v>
      </c>
      <c r="AF429" s="100" t="s">
        <v>36</v>
      </c>
      <c r="AG429" s="99"/>
      <c r="AH429" s="99"/>
      <c r="AI429" s="99">
        <v>5</v>
      </c>
      <c r="AJ429" s="16"/>
      <c r="AK429" s="16"/>
      <c r="AL429" s="16"/>
      <c r="AM429" s="16"/>
    </row>
    <row r="430" spans="1:39" x14ac:dyDescent="0.3">
      <c r="A430" s="16"/>
      <c r="B430" s="26"/>
      <c r="C430" s="24">
        <v>7</v>
      </c>
      <c r="D430" s="52" t="s">
        <v>10</v>
      </c>
      <c r="E430" s="41"/>
      <c r="F430" s="41"/>
      <c r="G430" s="26"/>
      <c r="H430" s="26"/>
      <c r="I430" s="41" t="s">
        <v>580</v>
      </c>
      <c r="J430" s="16"/>
      <c r="K430" s="16"/>
      <c r="L430" s="19">
        <v>7</v>
      </c>
      <c r="M430" s="16" t="str">
        <f>+T425</f>
        <v>B</v>
      </c>
      <c r="N430" s="83"/>
      <c r="O430" s="84" t="s">
        <v>6</v>
      </c>
      <c r="P430" s="83"/>
      <c r="Q430" s="16" t="str">
        <f>+T424</f>
        <v>A</v>
      </c>
      <c r="R430" s="16"/>
      <c r="S430" s="85">
        <v>1</v>
      </c>
      <c r="T430" s="86" t="s">
        <v>326</v>
      </c>
      <c r="U430" s="85">
        <v>6</v>
      </c>
      <c r="V430" s="86">
        <v>3</v>
      </c>
      <c r="W430" s="85">
        <v>2</v>
      </c>
      <c r="X430" s="85">
        <v>1</v>
      </c>
      <c r="Y430" s="85">
        <v>11</v>
      </c>
      <c r="Z430" s="85">
        <v>6</v>
      </c>
      <c r="AA430" s="85">
        <v>5</v>
      </c>
      <c r="AB430" s="89">
        <v>11</v>
      </c>
      <c r="AC430" s="16"/>
      <c r="AD430" s="16"/>
      <c r="AE430" s="97">
        <v>7</v>
      </c>
      <c r="AF430" s="100" t="s">
        <v>10</v>
      </c>
      <c r="AG430" s="99"/>
      <c r="AH430" s="99"/>
      <c r="AI430" s="99">
        <v>5</v>
      </c>
      <c r="AJ430" s="16"/>
      <c r="AK430" s="16"/>
      <c r="AL430" s="16"/>
      <c r="AM430" s="16"/>
    </row>
    <row r="431" spans="1:39" x14ac:dyDescent="0.3">
      <c r="A431" s="16"/>
      <c r="B431" s="26"/>
      <c r="C431" s="24">
        <v>8</v>
      </c>
      <c r="D431" s="52" t="s">
        <v>326</v>
      </c>
      <c r="E431" s="41"/>
      <c r="F431" s="41"/>
      <c r="G431" s="26"/>
      <c r="H431" s="26"/>
      <c r="I431" s="41" t="s">
        <v>564</v>
      </c>
      <c r="J431" s="16"/>
      <c r="K431" s="16"/>
      <c r="L431" s="85">
        <v>8</v>
      </c>
      <c r="M431" s="86" t="str">
        <f>+T424</f>
        <v>A</v>
      </c>
      <c r="N431" s="87"/>
      <c r="O431" s="88" t="s">
        <v>6</v>
      </c>
      <c r="P431" s="87"/>
      <c r="Q431" s="86" t="str">
        <f>+T426</f>
        <v>C</v>
      </c>
      <c r="R431" s="16"/>
      <c r="S431" s="17">
        <v>2</v>
      </c>
      <c r="T431" s="16" t="s">
        <v>389</v>
      </c>
      <c r="U431" s="17">
        <v>6</v>
      </c>
      <c r="V431" s="16">
        <v>3</v>
      </c>
      <c r="W431" s="17">
        <v>1</v>
      </c>
      <c r="X431" s="17">
        <v>2</v>
      </c>
      <c r="Y431" s="17">
        <v>10</v>
      </c>
      <c r="Z431" s="17">
        <v>9</v>
      </c>
      <c r="AA431" s="17">
        <v>1</v>
      </c>
      <c r="AB431" s="21">
        <v>10</v>
      </c>
      <c r="AC431" s="16"/>
      <c r="AD431" s="16"/>
      <c r="AE431" s="101">
        <v>1</v>
      </c>
      <c r="AF431" s="102" t="s">
        <v>326</v>
      </c>
      <c r="AG431" s="103"/>
      <c r="AH431" s="103"/>
      <c r="AI431" s="103">
        <v>6</v>
      </c>
      <c r="AJ431" s="16"/>
      <c r="AK431" s="16"/>
      <c r="AL431" s="16"/>
      <c r="AM431" s="16"/>
    </row>
    <row r="432" spans="1:39" x14ac:dyDescent="0.3">
      <c r="A432" s="16"/>
      <c r="B432" s="26"/>
      <c r="C432" s="24">
        <v>9</v>
      </c>
      <c r="D432" s="52" t="s">
        <v>309</v>
      </c>
      <c r="E432" s="41"/>
      <c r="F432" s="41"/>
      <c r="G432" s="26"/>
      <c r="H432" s="26"/>
      <c r="I432" s="41" t="s">
        <v>564</v>
      </c>
      <c r="J432" s="16"/>
      <c r="K432" s="16"/>
      <c r="L432" s="19">
        <v>9</v>
      </c>
      <c r="M432" s="16" t="str">
        <f>+T426</f>
        <v>C</v>
      </c>
      <c r="N432" s="83"/>
      <c r="O432" s="84" t="s">
        <v>6</v>
      </c>
      <c r="P432" s="83"/>
      <c r="Q432" s="16" t="str">
        <f>+T425</f>
        <v>B</v>
      </c>
      <c r="R432" s="16"/>
      <c r="S432" s="85">
        <v>3</v>
      </c>
      <c r="T432" s="86" t="s">
        <v>34</v>
      </c>
      <c r="U432" s="85">
        <v>6</v>
      </c>
      <c r="V432" s="86">
        <v>0</v>
      </c>
      <c r="W432" s="85">
        <v>3</v>
      </c>
      <c r="X432" s="85">
        <v>3</v>
      </c>
      <c r="Y432" s="85">
        <v>6</v>
      </c>
      <c r="Z432" s="85">
        <v>12</v>
      </c>
      <c r="AA432" s="85">
        <v>-6</v>
      </c>
      <c r="AB432" s="89">
        <v>3</v>
      </c>
      <c r="AC432" s="16"/>
      <c r="AD432" s="16"/>
      <c r="AE432" s="101">
        <v>2</v>
      </c>
      <c r="AF432" s="102" t="s">
        <v>309</v>
      </c>
      <c r="AG432" s="103"/>
      <c r="AH432" s="103"/>
      <c r="AI432" s="103">
        <v>5</v>
      </c>
      <c r="AJ432" s="16"/>
      <c r="AK432" s="16"/>
      <c r="AL432" s="16"/>
      <c r="AM432" s="16"/>
    </row>
    <row r="433" spans="1:39" x14ac:dyDescent="0.3">
      <c r="A433" s="16"/>
      <c r="B433" s="26"/>
      <c r="C433" s="24">
        <v>10</v>
      </c>
      <c r="D433" s="52" t="s">
        <v>295</v>
      </c>
      <c r="E433" s="41"/>
      <c r="F433" s="41"/>
      <c r="G433" s="26"/>
      <c r="H433" s="26"/>
      <c r="I433" s="41" t="s">
        <v>564</v>
      </c>
      <c r="J433" s="16"/>
      <c r="K433" s="16"/>
      <c r="L433" s="16"/>
      <c r="M433" s="16"/>
      <c r="N433" s="16"/>
      <c r="O433" s="16"/>
      <c r="P433" s="16"/>
      <c r="Q433" s="16"/>
      <c r="R433" s="16"/>
      <c r="S433" s="16"/>
      <c r="T433" s="16"/>
      <c r="U433" s="16"/>
      <c r="V433" s="16"/>
      <c r="W433" s="16"/>
      <c r="X433" s="16"/>
      <c r="Y433" s="16"/>
      <c r="Z433" s="16"/>
      <c r="AA433" s="16"/>
      <c r="AB433" s="16"/>
      <c r="AC433" s="16"/>
      <c r="AD433" s="16"/>
      <c r="AE433" s="101">
        <v>3</v>
      </c>
      <c r="AF433" s="102" t="s">
        <v>295</v>
      </c>
      <c r="AG433" s="103"/>
      <c r="AH433" s="103"/>
      <c r="AI433" s="103">
        <v>5</v>
      </c>
      <c r="AJ433" s="16"/>
      <c r="AK433" s="16"/>
      <c r="AL433" s="16"/>
      <c r="AM433" s="16"/>
    </row>
    <row r="434" spans="1:39" x14ac:dyDescent="0.3">
      <c r="A434" s="16"/>
      <c r="B434" s="26"/>
      <c r="C434" s="24">
        <v>11</v>
      </c>
      <c r="D434" s="36" t="s">
        <v>229</v>
      </c>
      <c r="E434" s="41"/>
      <c r="F434" s="41"/>
      <c r="G434" s="24"/>
      <c r="H434" s="24"/>
      <c r="I434" s="41" t="s">
        <v>564</v>
      </c>
      <c r="J434" s="16"/>
      <c r="K434" s="16"/>
      <c r="L434" s="16"/>
      <c r="M434" s="16"/>
      <c r="N434" s="16"/>
      <c r="O434" s="16"/>
      <c r="P434" s="16"/>
      <c r="Q434" s="16"/>
      <c r="R434" s="16"/>
      <c r="S434" s="16"/>
      <c r="T434" s="16"/>
      <c r="U434" s="16"/>
      <c r="V434" s="16"/>
      <c r="W434" s="16"/>
      <c r="X434" s="16"/>
      <c r="Y434" s="16"/>
      <c r="Z434" s="16"/>
      <c r="AA434" s="16"/>
      <c r="AB434" s="16"/>
      <c r="AC434" s="16"/>
      <c r="AD434" s="16"/>
      <c r="AE434" s="101">
        <v>4</v>
      </c>
      <c r="AF434" s="102" t="s">
        <v>229</v>
      </c>
      <c r="AG434" s="103"/>
      <c r="AH434" s="103"/>
      <c r="AI434" s="103">
        <v>5</v>
      </c>
      <c r="AJ434" s="16"/>
      <c r="AK434" s="16"/>
      <c r="AL434" s="16"/>
      <c r="AM434" s="16"/>
    </row>
    <row r="435" spans="1:39" x14ac:dyDescent="0.3">
      <c r="A435" s="16"/>
      <c r="B435" s="26"/>
      <c r="C435" s="24">
        <v>12</v>
      </c>
      <c r="D435" s="36" t="s">
        <v>300</v>
      </c>
      <c r="E435" s="41"/>
      <c r="F435" s="41"/>
      <c r="G435" s="26"/>
      <c r="H435" s="26"/>
      <c r="I435" s="41" t="s">
        <v>564</v>
      </c>
      <c r="J435" s="16"/>
      <c r="K435" s="16"/>
      <c r="L435" s="16"/>
      <c r="M435" s="16"/>
      <c r="N435" s="16"/>
      <c r="O435" s="16"/>
      <c r="P435" s="16"/>
      <c r="Q435" s="16"/>
      <c r="R435" s="16"/>
      <c r="S435" s="16"/>
      <c r="T435" s="16"/>
      <c r="U435" s="16"/>
      <c r="V435" s="16"/>
      <c r="W435" s="16"/>
      <c r="X435" s="16"/>
      <c r="Y435" s="16"/>
      <c r="Z435" s="16"/>
      <c r="AA435" s="16"/>
      <c r="AB435" s="16"/>
      <c r="AC435" s="16"/>
      <c r="AD435" s="16"/>
      <c r="AE435" s="101">
        <v>5</v>
      </c>
      <c r="AF435" s="102" t="s">
        <v>300</v>
      </c>
      <c r="AG435" s="103"/>
      <c r="AH435" s="103"/>
      <c r="AI435" s="103">
        <v>5</v>
      </c>
      <c r="AJ435" s="16"/>
      <c r="AK435" s="16"/>
      <c r="AL435" s="16"/>
      <c r="AM435" s="16"/>
    </row>
    <row r="436" spans="1:39" x14ac:dyDescent="0.3">
      <c r="A436" s="16"/>
      <c r="B436" s="26"/>
      <c r="C436" s="24">
        <v>13</v>
      </c>
      <c r="D436" s="27" t="s">
        <v>305</v>
      </c>
      <c r="E436" s="41"/>
      <c r="F436" s="41"/>
      <c r="G436" s="26"/>
      <c r="H436" s="26"/>
      <c r="I436" s="41" t="s">
        <v>564</v>
      </c>
      <c r="J436" s="16"/>
      <c r="K436" s="16"/>
      <c r="L436" s="16"/>
      <c r="M436" s="16"/>
      <c r="N436" s="16"/>
      <c r="O436" s="16"/>
      <c r="P436" s="16"/>
      <c r="Q436" s="16"/>
      <c r="R436" s="16"/>
      <c r="S436" s="16"/>
      <c r="T436" s="16"/>
      <c r="U436" s="16"/>
      <c r="V436" s="16"/>
      <c r="W436" s="16"/>
      <c r="X436" s="16"/>
      <c r="Y436" s="16"/>
      <c r="Z436" s="16"/>
      <c r="AA436" s="16"/>
      <c r="AB436" s="16"/>
      <c r="AC436" s="16"/>
      <c r="AD436" s="16"/>
      <c r="AE436" s="101">
        <v>6</v>
      </c>
      <c r="AF436" s="102" t="s">
        <v>305</v>
      </c>
      <c r="AG436" s="103"/>
      <c r="AH436" s="103"/>
      <c r="AI436" s="103">
        <v>5</v>
      </c>
      <c r="AJ436" s="16"/>
      <c r="AK436" s="16"/>
      <c r="AL436" s="16"/>
      <c r="AM436" s="16"/>
    </row>
    <row r="437" spans="1:39" x14ac:dyDescent="0.3">
      <c r="A437" s="16"/>
      <c r="B437" s="26"/>
      <c r="C437" s="24">
        <v>14</v>
      </c>
      <c r="D437" s="27" t="s">
        <v>391</v>
      </c>
      <c r="E437" s="41"/>
      <c r="F437" s="41"/>
      <c r="G437" s="26"/>
      <c r="H437" s="26"/>
      <c r="I437" s="41" t="s">
        <v>564</v>
      </c>
      <c r="J437" s="16"/>
      <c r="K437" s="16"/>
      <c r="L437" s="16"/>
      <c r="M437" s="16"/>
      <c r="N437" s="16"/>
      <c r="O437" s="16"/>
      <c r="P437" s="16"/>
      <c r="Q437" s="16"/>
      <c r="R437" s="16"/>
      <c r="S437" s="16"/>
      <c r="T437" s="16"/>
      <c r="U437" s="16"/>
      <c r="V437" s="16"/>
      <c r="W437" s="16"/>
      <c r="X437" s="16"/>
      <c r="Y437" s="16"/>
      <c r="Z437" s="16"/>
      <c r="AA437" s="16"/>
      <c r="AB437" s="16"/>
      <c r="AC437" s="16"/>
      <c r="AD437" s="16"/>
      <c r="AE437" s="101">
        <v>7</v>
      </c>
      <c r="AF437" s="102" t="s">
        <v>391</v>
      </c>
      <c r="AG437" s="103"/>
      <c r="AH437" s="103"/>
      <c r="AI437" s="103">
        <v>5</v>
      </c>
      <c r="AJ437" s="16"/>
      <c r="AK437" s="16"/>
      <c r="AL437" s="16"/>
      <c r="AM437" s="16"/>
    </row>
    <row r="438" spans="1:39" x14ac:dyDescent="0.3">
      <c r="A438" s="16"/>
      <c r="B438" s="26"/>
      <c r="C438" s="24">
        <v>15</v>
      </c>
      <c r="D438" s="27"/>
      <c r="E438" s="41"/>
      <c r="F438" s="41"/>
      <c r="G438" s="24"/>
      <c r="H438" s="24"/>
      <c r="I438" s="41" t="s">
        <v>565</v>
      </c>
      <c r="J438" s="16"/>
      <c r="K438" s="16"/>
      <c r="L438" s="16"/>
      <c r="M438" s="16"/>
      <c r="N438" s="16"/>
      <c r="O438" s="16"/>
      <c r="P438" s="16"/>
      <c r="Q438" s="16"/>
      <c r="R438" s="16"/>
      <c r="S438" s="16"/>
      <c r="T438" s="16"/>
      <c r="U438" s="16"/>
      <c r="V438" s="16"/>
      <c r="W438" s="16"/>
      <c r="X438" s="16"/>
      <c r="Y438" s="16"/>
      <c r="Z438" s="16"/>
      <c r="AA438" s="16"/>
      <c r="AB438" s="16"/>
      <c r="AC438" s="16"/>
      <c r="AD438" s="16"/>
      <c r="AE438" s="97">
        <v>1</v>
      </c>
      <c r="AF438" s="100"/>
      <c r="AG438" s="99"/>
      <c r="AH438" s="99"/>
      <c r="AI438" s="99"/>
      <c r="AJ438" s="16"/>
      <c r="AK438" s="16"/>
      <c r="AL438" s="16"/>
      <c r="AM438" s="16"/>
    </row>
    <row r="439" spans="1:39" x14ac:dyDescent="0.3">
      <c r="A439" s="16"/>
      <c r="B439" s="26"/>
      <c r="C439" s="24">
        <v>16</v>
      </c>
      <c r="D439" s="36"/>
      <c r="E439" s="41"/>
      <c r="F439" s="41"/>
      <c r="G439" s="26"/>
      <c r="H439" s="26"/>
      <c r="I439" s="41" t="s">
        <v>565</v>
      </c>
      <c r="J439" s="16"/>
      <c r="K439" s="16"/>
      <c r="L439" s="16"/>
      <c r="M439" s="16"/>
      <c r="N439" s="16"/>
      <c r="O439" s="16"/>
      <c r="P439" s="16"/>
      <c r="Q439" s="16"/>
      <c r="R439" s="16"/>
      <c r="S439" s="16"/>
      <c r="T439" s="16"/>
      <c r="U439" s="16"/>
      <c r="V439" s="16"/>
      <c r="W439" s="16"/>
      <c r="X439" s="16"/>
      <c r="Y439" s="16"/>
      <c r="Z439" s="16"/>
      <c r="AA439" s="16"/>
      <c r="AB439" s="16"/>
      <c r="AC439" s="16"/>
      <c r="AD439" s="16"/>
      <c r="AE439" s="97">
        <v>2</v>
      </c>
      <c r="AF439" s="100"/>
      <c r="AG439" s="99"/>
      <c r="AH439" s="99"/>
      <c r="AI439" s="99"/>
      <c r="AJ439" s="16"/>
      <c r="AK439" s="16"/>
      <c r="AL439" s="16"/>
      <c r="AM439" s="16"/>
    </row>
    <row r="440" spans="1:39" x14ac:dyDescent="0.3">
      <c r="A440" s="16"/>
      <c r="B440" s="26"/>
      <c r="C440" s="24">
        <v>17</v>
      </c>
      <c r="D440" s="52"/>
      <c r="E440" s="41"/>
      <c r="F440" s="41"/>
      <c r="G440" s="26"/>
      <c r="H440" s="26"/>
      <c r="I440" s="41" t="s">
        <v>565</v>
      </c>
      <c r="J440" s="16"/>
      <c r="K440" s="16"/>
      <c r="L440" s="16"/>
      <c r="M440" s="16"/>
      <c r="N440" s="16"/>
      <c r="O440" s="16"/>
      <c r="P440" s="16"/>
      <c r="Q440" s="16"/>
      <c r="R440" s="16"/>
      <c r="S440" s="16"/>
      <c r="T440" s="16"/>
      <c r="U440" s="16"/>
      <c r="V440" s="16"/>
      <c r="W440" s="16"/>
      <c r="X440" s="16"/>
      <c r="Y440" s="16"/>
      <c r="Z440" s="16"/>
      <c r="AA440" s="16"/>
      <c r="AB440" s="16"/>
      <c r="AC440" s="16"/>
      <c r="AD440" s="16"/>
      <c r="AE440" s="97">
        <v>3</v>
      </c>
      <c r="AF440" s="100"/>
      <c r="AG440" s="99"/>
      <c r="AH440" s="99"/>
      <c r="AI440" s="99"/>
      <c r="AJ440" s="16"/>
      <c r="AK440" s="16"/>
      <c r="AL440" s="16"/>
      <c r="AM440" s="16"/>
    </row>
    <row r="441" spans="1:39" x14ac:dyDescent="0.3">
      <c r="A441" s="16"/>
      <c r="B441" s="26"/>
      <c r="C441" s="24">
        <v>18</v>
      </c>
      <c r="D441" s="52"/>
      <c r="E441" s="41"/>
      <c r="F441" s="41"/>
      <c r="G441" s="26"/>
      <c r="H441" s="26"/>
      <c r="I441" s="41" t="s">
        <v>565</v>
      </c>
      <c r="J441" s="16"/>
      <c r="K441" s="16"/>
      <c r="L441" s="16"/>
      <c r="M441" s="16"/>
      <c r="N441" s="16"/>
      <c r="O441" s="16"/>
      <c r="P441" s="16"/>
      <c r="Q441" s="16"/>
      <c r="R441" s="16"/>
      <c r="S441" s="16"/>
      <c r="T441" s="16"/>
      <c r="U441" s="16"/>
      <c r="V441" s="16"/>
      <c r="W441" s="16"/>
      <c r="X441" s="16"/>
      <c r="Y441" s="16"/>
      <c r="Z441" s="16"/>
      <c r="AA441" s="16"/>
      <c r="AB441" s="16"/>
      <c r="AC441" s="16"/>
      <c r="AD441" s="16"/>
      <c r="AE441" s="97">
        <v>4</v>
      </c>
      <c r="AF441" s="100"/>
      <c r="AG441" s="99"/>
      <c r="AH441" s="99"/>
      <c r="AI441" s="99"/>
      <c r="AJ441" s="16"/>
      <c r="AK441" s="16"/>
      <c r="AL441" s="16"/>
      <c r="AM441" s="16"/>
    </row>
    <row r="442" spans="1:39" x14ac:dyDescent="0.3">
      <c r="A442" s="16"/>
      <c r="B442" s="26"/>
      <c r="C442" s="24">
        <v>19</v>
      </c>
      <c r="D442" s="52"/>
      <c r="E442" s="41"/>
      <c r="F442" s="41"/>
      <c r="G442" s="26"/>
      <c r="H442" s="26"/>
      <c r="I442" s="41" t="s">
        <v>565</v>
      </c>
      <c r="J442" s="16"/>
      <c r="K442" s="16"/>
      <c r="L442" s="16"/>
      <c r="M442" s="16"/>
      <c r="N442" s="16"/>
      <c r="O442" s="16"/>
      <c r="P442" s="16"/>
      <c r="Q442" s="16"/>
      <c r="R442" s="16"/>
      <c r="S442" s="16"/>
      <c r="T442" s="16"/>
      <c r="U442" s="16"/>
      <c r="V442" s="16"/>
      <c r="W442" s="16"/>
      <c r="X442" s="16"/>
      <c r="Y442" s="16"/>
      <c r="Z442" s="16"/>
      <c r="AA442" s="16"/>
      <c r="AB442" s="16"/>
      <c r="AC442" s="16"/>
      <c r="AD442" s="16"/>
      <c r="AE442" s="97">
        <v>5</v>
      </c>
      <c r="AF442" s="100"/>
      <c r="AG442" s="99"/>
      <c r="AH442" s="99"/>
      <c r="AI442" s="99"/>
      <c r="AJ442" s="16"/>
      <c r="AK442" s="16"/>
      <c r="AL442" s="16"/>
      <c r="AM442" s="16"/>
    </row>
    <row r="443" spans="1:39" x14ac:dyDescent="0.3">
      <c r="A443" s="16"/>
      <c r="B443" s="26"/>
      <c r="C443" s="24">
        <v>20</v>
      </c>
      <c r="D443" s="52"/>
      <c r="E443" s="41"/>
      <c r="F443" s="41"/>
      <c r="G443" s="24"/>
      <c r="H443" s="24"/>
      <c r="I443" s="41" t="s">
        <v>565</v>
      </c>
      <c r="J443" s="16"/>
      <c r="K443" s="16"/>
      <c r="L443" s="16"/>
      <c r="M443" s="16"/>
      <c r="N443" s="16"/>
      <c r="O443" s="16"/>
      <c r="P443" s="16"/>
      <c r="Q443" s="16"/>
      <c r="R443" s="16"/>
      <c r="S443" s="16"/>
      <c r="T443" s="16"/>
      <c r="U443" s="16"/>
      <c r="V443" s="16"/>
      <c r="W443" s="16"/>
      <c r="X443" s="16"/>
      <c r="Y443" s="16"/>
      <c r="Z443" s="16"/>
      <c r="AA443" s="16"/>
      <c r="AB443" s="16"/>
      <c r="AC443" s="16"/>
      <c r="AD443" s="16"/>
      <c r="AE443" s="97">
        <v>6</v>
      </c>
      <c r="AF443" s="100"/>
      <c r="AG443" s="99"/>
      <c r="AH443" s="99"/>
      <c r="AI443" s="99"/>
      <c r="AJ443" s="16"/>
      <c r="AK443" s="16"/>
      <c r="AL443" s="16"/>
      <c r="AM443" s="16"/>
    </row>
    <row r="444" spans="1:39" x14ac:dyDescent="0.3">
      <c r="A444" s="16"/>
      <c r="B444" s="26"/>
      <c r="C444" s="24">
        <v>21</v>
      </c>
      <c r="D444" s="36"/>
      <c r="E444" s="41"/>
      <c r="F444" s="41"/>
      <c r="G444" s="26"/>
      <c r="H444" s="26"/>
      <c r="I444" s="41" t="s">
        <v>565</v>
      </c>
      <c r="J444" s="16"/>
      <c r="K444" s="16"/>
      <c r="L444" s="16"/>
      <c r="M444" s="16"/>
      <c r="N444" s="16"/>
      <c r="O444" s="16"/>
      <c r="P444" s="16"/>
      <c r="Q444" s="16"/>
      <c r="R444" s="16"/>
      <c r="S444" s="16"/>
      <c r="T444" s="16"/>
      <c r="U444" s="16"/>
      <c r="V444" s="16"/>
      <c r="W444" s="16"/>
      <c r="X444" s="16"/>
      <c r="Y444" s="16"/>
      <c r="Z444" s="16"/>
      <c r="AA444" s="16"/>
      <c r="AB444" s="16"/>
      <c r="AC444" s="16"/>
      <c r="AD444" s="16"/>
      <c r="AE444" s="97">
        <v>7</v>
      </c>
      <c r="AF444" s="100"/>
      <c r="AG444" s="99"/>
      <c r="AH444" s="99"/>
      <c r="AI444" s="99"/>
      <c r="AJ444" s="16"/>
      <c r="AK444" s="16"/>
      <c r="AL444" s="16"/>
      <c r="AM444" s="16"/>
    </row>
    <row r="445" spans="1:39" x14ac:dyDescent="0.3">
      <c r="A445" s="16"/>
      <c r="B445" s="16"/>
      <c r="C445" s="17"/>
      <c r="D445" s="16"/>
      <c r="E445" s="16"/>
      <c r="F445" s="16"/>
      <c r="G445" s="16"/>
      <c r="H445" s="16"/>
      <c r="I445" s="16"/>
      <c r="J445" s="16"/>
      <c r="K445" s="16"/>
      <c r="L445" s="16"/>
      <c r="M445" s="16"/>
      <c r="N445" s="16"/>
      <c r="O445" s="16"/>
      <c r="P445" s="16"/>
      <c r="Q445" s="16"/>
      <c r="R445" s="16"/>
      <c r="S445" s="16"/>
      <c r="T445" s="16"/>
      <c r="U445" s="16"/>
      <c r="V445" s="16"/>
      <c r="W445" s="16"/>
      <c r="X445" s="16"/>
      <c r="Y445" s="16"/>
      <c r="Z445" s="16"/>
      <c r="AA445" s="16"/>
      <c r="AB445" s="16"/>
      <c r="AC445" s="16"/>
      <c r="AD445" s="16"/>
      <c r="AE445" s="17"/>
      <c r="AF445" s="16"/>
      <c r="AG445" s="16"/>
      <c r="AH445" s="16"/>
      <c r="AI445" s="16"/>
      <c r="AJ445" s="16"/>
      <c r="AK445" s="16"/>
      <c r="AL445" s="16"/>
      <c r="AM445" s="16"/>
    </row>
    <row r="446" spans="1:39" x14ac:dyDescent="0.3">
      <c r="A446" s="16"/>
      <c r="B446" s="20"/>
      <c r="C446" s="20"/>
      <c r="D446" s="20" t="s">
        <v>586</v>
      </c>
      <c r="E446" s="20"/>
      <c r="F446" s="20"/>
      <c r="G446" s="20"/>
      <c r="H446" s="20"/>
      <c r="I446" s="20"/>
      <c r="J446" s="16"/>
      <c r="K446" s="16"/>
      <c r="L446" s="20"/>
      <c r="M446" s="20" t="s">
        <v>587</v>
      </c>
      <c r="N446" s="20"/>
      <c r="O446" s="20"/>
      <c r="P446" s="20"/>
      <c r="Q446" s="20"/>
      <c r="R446" s="16"/>
      <c r="S446" s="154" t="s">
        <v>588</v>
      </c>
      <c r="T446" s="154"/>
      <c r="U446" s="154"/>
      <c r="V446" s="154"/>
      <c r="W446" s="154"/>
      <c r="X446" s="154"/>
      <c r="Y446" s="154"/>
      <c r="Z446" s="154"/>
      <c r="AA446" s="154"/>
      <c r="AB446" s="154"/>
      <c r="AC446" s="16"/>
      <c r="AD446" s="16"/>
      <c r="AE446" s="20"/>
      <c r="AF446" s="20" t="s">
        <v>586</v>
      </c>
      <c r="AG446" s="20"/>
      <c r="AH446" s="20"/>
      <c r="AI446" s="20"/>
      <c r="AJ446" s="16"/>
      <c r="AK446" s="16"/>
      <c r="AL446" s="16"/>
      <c r="AM446" s="16"/>
    </row>
    <row r="447" spans="1:39" x14ac:dyDescent="0.3">
      <c r="A447" s="16"/>
      <c r="B447" s="23" t="s">
        <v>14</v>
      </c>
      <c r="C447" s="22" t="s">
        <v>15</v>
      </c>
      <c r="D447" s="23" t="s">
        <v>78</v>
      </c>
      <c r="E447" s="22" t="s">
        <v>1</v>
      </c>
      <c r="F447" s="22" t="s">
        <v>7</v>
      </c>
      <c r="G447" s="22" t="s">
        <v>64</v>
      </c>
      <c r="H447" s="22" t="s">
        <v>65</v>
      </c>
      <c r="I447" s="22" t="s">
        <v>77</v>
      </c>
      <c r="J447" s="16"/>
      <c r="K447" s="16"/>
      <c r="L447" s="82" t="s">
        <v>233</v>
      </c>
      <c r="M447" s="82" t="s">
        <v>231</v>
      </c>
      <c r="N447" s="82"/>
      <c r="O447" s="82" t="s">
        <v>234</v>
      </c>
      <c r="P447" s="82"/>
      <c r="Q447" s="82" t="s">
        <v>232</v>
      </c>
      <c r="R447" s="16"/>
      <c r="S447" s="17"/>
      <c r="T447" s="16"/>
      <c r="U447" s="17" t="s">
        <v>0</v>
      </c>
      <c r="V447" s="17" t="s">
        <v>1</v>
      </c>
      <c r="W447" s="17" t="s">
        <v>2</v>
      </c>
      <c r="X447" s="17" t="s">
        <v>3</v>
      </c>
      <c r="Y447" s="17" t="s">
        <v>4</v>
      </c>
      <c r="Z447" s="17" t="s">
        <v>5</v>
      </c>
      <c r="AA447" s="17" t="s">
        <v>52</v>
      </c>
      <c r="AB447" s="21" t="s">
        <v>53</v>
      </c>
      <c r="AC447" s="16"/>
      <c r="AD447" s="16"/>
      <c r="AE447" s="95" t="s">
        <v>15</v>
      </c>
      <c r="AF447" s="96" t="s">
        <v>78</v>
      </c>
      <c r="AG447" s="95" t="s">
        <v>1</v>
      </c>
      <c r="AH447" s="95" t="s">
        <v>7</v>
      </c>
      <c r="AI447" s="95" t="s">
        <v>382</v>
      </c>
      <c r="AJ447" s="16"/>
      <c r="AK447" s="16"/>
      <c r="AL447" s="16"/>
      <c r="AM447" s="16"/>
    </row>
    <row r="448" spans="1:39" x14ac:dyDescent="0.3">
      <c r="A448" s="16"/>
      <c r="B448" s="26">
        <v>10</v>
      </c>
      <c r="C448" s="24">
        <v>1</v>
      </c>
      <c r="D448" s="11" t="s">
        <v>326</v>
      </c>
      <c r="E448" s="41">
        <v>10</v>
      </c>
      <c r="F448" s="41">
        <v>2</v>
      </c>
      <c r="G448" s="26"/>
      <c r="H448" s="26"/>
      <c r="I448" s="41" t="s">
        <v>580</v>
      </c>
      <c r="J448" s="16"/>
      <c r="K448" s="16"/>
      <c r="L448" s="19">
        <v>1</v>
      </c>
      <c r="M448" s="16" t="str">
        <f>+T448</f>
        <v>Marcelo</v>
      </c>
      <c r="N448" s="83">
        <v>3</v>
      </c>
      <c r="O448" s="84" t="s">
        <v>6</v>
      </c>
      <c r="P448" s="83">
        <v>0</v>
      </c>
      <c r="Q448" s="16" t="str">
        <f>+T449</f>
        <v>Oscar</v>
      </c>
      <c r="R448" s="16"/>
      <c r="S448" s="85">
        <v>1</v>
      </c>
      <c r="T448" s="86" t="s">
        <v>326</v>
      </c>
      <c r="U448" s="85">
        <v>6</v>
      </c>
      <c r="V448" s="86">
        <f>IF(N449&gt;P449,1,0)+IF(P451&gt;N451,1,0)+IF(N452&gt;P452,1,0)+IF(P454&gt;N454,1,0)+IF(N455&gt;P455,1,0)+IF(N448&gt;P448,1,0)</f>
        <v>2</v>
      </c>
      <c r="W448" s="85">
        <f>IF(N449=P449,1,0)+IF(P451=N451,1,0)+IF(N452=P452,1,0)+IF(P454=N454,1,0)+IF(N455=P455,1,0)+IF(N448=P448,1,0)</f>
        <v>1</v>
      </c>
      <c r="X448" s="85">
        <f>IF(N449&lt;P449,1,0)+IF(P451&lt;N451,1,0)+IF(N452&lt;P452,1,0)+IF(P454&lt;N454,1,0)+IF(N455&lt;P455,1,0)+IF(N448&lt;P448,1,0)</f>
        <v>3</v>
      </c>
      <c r="Y448" s="85">
        <f>+N448+N449+P451+N452+P454+N455</f>
        <v>9</v>
      </c>
      <c r="Z448" s="85">
        <f>+P448+P449+N451+P452+N454+P455</f>
        <v>9</v>
      </c>
      <c r="AA448" s="85">
        <f>+Y448-Z448</f>
        <v>0</v>
      </c>
      <c r="AB448" s="89">
        <f>+V448*3+W448*1+X448*0</f>
        <v>7</v>
      </c>
      <c r="AC448" s="16"/>
      <c r="AD448" s="16"/>
      <c r="AE448" s="97">
        <v>1</v>
      </c>
      <c r="AF448" s="100" t="s">
        <v>326</v>
      </c>
      <c r="AG448" s="99">
        <v>10</v>
      </c>
      <c r="AH448" s="99">
        <v>2</v>
      </c>
      <c r="AI448" s="99">
        <v>5</v>
      </c>
      <c r="AJ448" s="16"/>
      <c r="AK448" s="16"/>
      <c r="AL448" s="16"/>
      <c r="AM448" s="16"/>
    </row>
    <row r="449" spans="1:39" x14ac:dyDescent="0.3">
      <c r="A449" s="16"/>
      <c r="B449" s="26"/>
      <c r="C449" s="24">
        <v>2</v>
      </c>
      <c r="D449" s="52" t="s">
        <v>381</v>
      </c>
      <c r="E449" s="41"/>
      <c r="F449" s="41"/>
      <c r="G449" s="26"/>
      <c r="H449" s="26"/>
      <c r="I449" s="41" t="s">
        <v>580</v>
      </c>
      <c r="J449" s="16"/>
      <c r="K449" s="16"/>
      <c r="L449" s="85">
        <v>2</v>
      </c>
      <c r="M449" s="86" t="str">
        <f>+T448</f>
        <v>Marcelo</v>
      </c>
      <c r="N449" s="87">
        <v>2</v>
      </c>
      <c r="O449" s="88" t="s">
        <v>6</v>
      </c>
      <c r="P449" s="87">
        <v>1</v>
      </c>
      <c r="Q449" s="86" t="str">
        <f>+T450</f>
        <v>Carlos</v>
      </c>
      <c r="R449" s="16"/>
      <c r="S449" s="17">
        <v>2</v>
      </c>
      <c r="T449" s="16" t="s">
        <v>589</v>
      </c>
      <c r="U449" s="17">
        <v>6</v>
      </c>
      <c r="V449" s="16">
        <f>IF(N450&gt;P450,1,0)+IF(P451&lt;N451,1,0)+IF(N453&lt;P453,1,0)+IF(P454&lt;N454,1,0)+IF(N456&lt;P456,1,0)+IF(N448&lt;P448,1,0)</f>
        <v>2</v>
      </c>
      <c r="W449" s="17">
        <f>IF(N450=P450,1,0)+IF(P451=N451,1,0)+IF(N453=P453,1,0)+IF(P454=N454,1,0)+IF(N456=P456,1,0)+IF(N448=P448,1,0)</f>
        <v>2</v>
      </c>
      <c r="X449" s="17">
        <f>IF(N450&lt;P450,1,0)+IF(P451&gt;N451,1,0)+IF(N453&gt;P453,1,0)+IF(P454&gt;N454,1,0)+IF(N456&gt;P456,1,0)+IF(N448&gt;P448,1,0)</f>
        <v>2</v>
      </c>
      <c r="Y449" s="17">
        <f>+P448+N450+N451+P453+N454+P456</f>
        <v>7</v>
      </c>
      <c r="Z449" s="17">
        <f>+N448+P450+P451+N453+P454+N456</f>
        <v>9</v>
      </c>
      <c r="AA449" s="17">
        <f>+Y449-Z449</f>
        <v>-2</v>
      </c>
      <c r="AB449" s="21">
        <f>+V449*3+W449*1+X449*0</f>
        <v>8</v>
      </c>
      <c r="AC449" s="16"/>
      <c r="AD449" s="16"/>
      <c r="AE449" s="97">
        <v>2</v>
      </c>
      <c r="AF449" s="100" t="s">
        <v>381</v>
      </c>
      <c r="AG449" s="99"/>
      <c r="AH449" s="99"/>
      <c r="AI449" s="99">
        <v>5</v>
      </c>
      <c r="AJ449" s="16"/>
      <c r="AK449" s="16"/>
      <c r="AL449" s="16"/>
      <c r="AM449" s="16"/>
    </row>
    <row r="450" spans="1:39" x14ac:dyDescent="0.3">
      <c r="A450" s="16"/>
      <c r="B450" s="26">
        <v>24</v>
      </c>
      <c r="C450" s="24">
        <v>3</v>
      </c>
      <c r="D450" s="52" t="s">
        <v>309</v>
      </c>
      <c r="E450" s="41">
        <v>1</v>
      </c>
      <c r="F450" s="41"/>
      <c r="G450" s="26"/>
      <c r="H450" s="26"/>
      <c r="I450" s="41" t="s">
        <v>580</v>
      </c>
      <c r="J450" s="16"/>
      <c r="K450" s="16"/>
      <c r="L450" s="19">
        <v>3</v>
      </c>
      <c r="M450" s="16" t="str">
        <f>+T449</f>
        <v>Oscar</v>
      </c>
      <c r="N450" s="83">
        <v>2</v>
      </c>
      <c r="O450" s="84" t="s">
        <v>6</v>
      </c>
      <c r="P450" s="83">
        <v>1</v>
      </c>
      <c r="Q450" s="16" t="str">
        <f>+T450</f>
        <v>Carlos</v>
      </c>
      <c r="R450" s="16"/>
      <c r="S450" s="85">
        <v>3</v>
      </c>
      <c r="T450" s="86" t="s">
        <v>389</v>
      </c>
      <c r="U450" s="85">
        <v>6</v>
      </c>
      <c r="V450" s="86">
        <f>IF(N450&lt;P450,1,0)+IF(P452&gt;N452,1,0)+IF(N453&gt;P453,1,0)+IF(P455&gt;N455,1,0)+IF(N456&gt;P456,1,0)+IF(N449&lt;P449,1,0)</f>
        <v>3</v>
      </c>
      <c r="W450" s="85">
        <f>IF(N450=P450,1,0)+IF(P452=N452,1,0)+IF(N453=P453,1,0)+IF(P455=N455,1,0)+IF(N456=P456,1,0)+IF(N449=P449,1,0)</f>
        <v>1</v>
      </c>
      <c r="X450" s="85">
        <f>IF(N450&gt;P450,1,0)+IF(P452&lt;N452,1,0)+IF(N453&lt;P453,1,0)+IF(P455&lt;N455,1,0)+IF(N456&lt;P456,1,0)+IF(N449&gt;P449,1,0)</f>
        <v>2</v>
      </c>
      <c r="Y450" s="85">
        <f>+P449+P450+P452+N453+P455+N456</f>
        <v>8</v>
      </c>
      <c r="Z450" s="85">
        <f>+N449+N450+N452+P453+N455+P456</f>
        <v>6</v>
      </c>
      <c r="AA450" s="85">
        <f>+Y450-Z450</f>
        <v>2</v>
      </c>
      <c r="AB450" s="89">
        <f>+V450*3+W450*1+X450*0</f>
        <v>10</v>
      </c>
      <c r="AC450" s="16"/>
      <c r="AD450" s="16"/>
      <c r="AE450" s="97">
        <v>3</v>
      </c>
      <c r="AF450" s="100" t="s">
        <v>309</v>
      </c>
      <c r="AG450" s="99">
        <v>1</v>
      </c>
      <c r="AH450" s="99"/>
      <c r="AI450" s="99">
        <v>5</v>
      </c>
      <c r="AJ450" s="16"/>
      <c r="AK450" s="16"/>
      <c r="AL450" s="16"/>
      <c r="AM450" s="16"/>
    </row>
    <row r="451" spans="1:39" x14ac:dyDescent="0.3">
      <c r="A451" s="16"/>
      <c r="B451" s="26">
        <v>35</v>
      </c>
      <c r="C451" s="24">
        <v>4</v>
      </c>
      <c r="D451" s="52" t="s">
        <v>348</v>
      </c>
      <c r="E451" s="41">
        <v>2</v>
      </c>
      <c r="F451" s="41">
        <v>1</v>
      </c>
      <c r="G451" s="26"/>
      <c r="H451" s="26"/>
      <c r="I451" s="41" t="s">
        <v>580</v>
      </c>
      <c r="J451" s="16"/>
      <c r="K451" s="16"/>
      <c r="L451" s="85">
        <v>4</v>
      </c>
      <c r="M451" s="86" t="str">
        <f>+T449</f>
        <v>Oscar</v>
      </c>
      <c r="N451" s="87">
        <v>1</v>
      </c>
      <c r="O451" s="88" t="s">
        <v>6</v>
      </c>
      <c r="P451" s="87">
        <v>1</v>
      </c>
      <c r="Q451" s="86" t="str">
        <f>+T448</f>
        <v>Marcelo</v>
      </c>
      <c r="R451" s="16"/>
      <c r="S451" s="16"/>
      <c r="T451" s="16"/>
      <c r="U451" s="16"/>
      <c r="V451" s="16"/>
      <c r="W451" s="16"/>
      <c r="X451" s="16"/>
      <c r="Y451" s="16"/>
      <c r="Z451" s="16"/>
      <c r="AA451" s="16"/>
      <c r="AB451" s="16"/>
      <c r="AC451" s="16"/>
      <c r="AD451" s="16"/>
      <c r="AE451" s="97">
        <v>4</v>
      </c>
      <c r="AF451" s="100" t="s">
        <v>348</v>
      </c>
      <c r="AG451" s="99">
        <v>2</v>
      </c>
      <c r="AH451" s="99">
        <v>1</v>
      </c>
      <c r="AI451" s="99">
        <v>5</v>
      </c>
      <c r="AJ451" s="16"/>
      <c r="AK451" s="16"/>
      <c r="AL451" s="16"/>
      <c r="AM451" s="16"/>
    </row>
    <row r="452" spans="1:39" x14ac:dyDescent="0.3">
      <c r="A452" s="16"/>
      <c r="B452" s="26"/>
      <c r="C452" s="24">
        <v>5</v>
      </c>
      <c r="D452" s="52" t="s">
        <v>437</v>
      </c>
      <c r="E452" s="41">
        <v>1</v>
      </c>
      <c r="F452" s="41"/>
      <c r="G452" s="26"/>
      <c r="H452" s="26"/>
      <c r="I452" s="41" t="s">
        <v>580</v>
      </c>
      <c r="J452" s="16"/>
      <c r="K452" s="16"/>
      <c r="L452" s="19">
        <v>5</v>
      </c>
      <c r="M452" s="16" t="str">
        <f>+T448</f>
        <v>Marcelo</v>
      </c>
      <c r="N452" s="83">
        <v>0</v>
      </c>
      <c r="O452" s="84" t="s">
        <v>6</v>
      </c>
      <c r="P452" s="83">
        <v>2</v>
      </c>
      <c r="Q452" s="16" t="str">
        <f>+T450</f>
        <v>Carlos</v>
      </c>
      <c r="R452" s="16"/>
      <c r="S452" s="154" t="s">
        <v>588</v>
      </c>
      <c r="T452" s="154"/>
      <c r="U452" s="154"/>
      <c r="V452" s="154"/>
      <c r="W452" s="154"/>
      <c r="X452" s="154"/>
      <c r="Y452" s="154"/>
      <c r="Z452" s="154"/>
      <c r="AA452" s="154"/>
      <c r="AB452" s="154"/>
      <c r="AC452" s="16"/>
      <c r="AD452" s="16"/>
      <c r="AE452" s="97">
        <v>5</v>
      </c>
      <c r="AF452" s="100" t="s">
        <v>437</v>
      </c>
      <c r="AG452" s="99">
        <v>1</v>
      </c>
      <c r="AH452" s="99"/>
      <c r="AI452" s="99">
        <v>5</v>
      </c>
      <c r="AJ452" s="16"/>
      <c r="AK452" s="16"/>
      <c r="AL452" s="16"/>
      <c r="AM452" s="16"/>
    </row>
    <row r="453" spans="1:39" x14ac:dyDescent="0.3">
      <c r="A453" s="16"/>
      <c r="B453" s="26">
        <v>23</v>
      </c>
      <c r="C453" s="24">
        <v>6</v>
      </c>
      <c r="D453" s="52" t="s">
        <v>305</v>
      </c>
      <c r="E453" s="41">
        <v>1</v>
      </c>
      <c r="F453" s="41"/>
      <c r="G453" s="26"/>
      <c r="H453" s="26"/>
      <c r="I453" s="41" t="s">
        <v>580</v>
      </c>
      <c r="J453" s="16"/>
      <c r="K453" s="16"/>
      <c r="L453" s="85">
        <v>6</v>
      </c>
      <c r="M453" s="86" t="str">
        <f>+T450</f>
        <v>Carlos</v>
      </c>
      <c r="N453" s="87">
        <v>1</v>
      </c>
      <c r="O453" s="88" t="s">
        <v>6</v>
      </c>
      <c r="P453" s="87">
        <v>1</v>
      </c>
      <c r="Q453" s="86" t="str">
        <f>+T449</f>
        <v>Oscar</v>
      </c>
      <c r="R453" s="16"/>
      <c r="S453" s="17"/>
      <c r="T453" s="16"/>
      <c r="U453" s="17" t="s">
        <v>0</v>
      </c>
      <c r="V453" s="17" t="s">
        <v>1</v>
      </c>
      <c r="W453" s="17" t="s">
        <v>2</v>
      </c>
      <c r="X453" s="17" t="s">
        <v>3</v>
      </c>
      <c r="Y453" s="17" t="s">
        <v>4</v>
      </c>
      <c r="Z453" s="17" t="s">
        <v>5</v>
      </c>
      <c r="AA453" s="17" t="s">
        <v>52</v>
      </c>
      <c r="AB453" s="21" t="s">
        <v>53</v>
      </c>
      <c r="AC453" s="16"/>
      <c r="AD453" s="16"/>
      <c r="AE453" s="97">
        <v>6</v>
      </c>
      <c r="AF453" s="100" t="s">
        <v>305</v>
      </c>
      <c r="AG453" s="99">
        <v>1</v>
      </c>
      <c r="AH453" s="99"/>
      <c r="AI453" s="99">
        <v>5</v>
      </c>
      <c r="AJ453" s="16"/>
      <c r="AK453" s="16"/>
      <c r="AL453" s="16"/>
      <c r="AM453" s="16"/>
    </row>
    <row r="454" spans="1:39" x14ac:dyDescent="0.3">
      <c r="A454" s="16"/>
      <c r="B454" s="26">
        <v>27</v>
      </c>
      <c r="C454" s="24">
        <v>7</v>
      </c>
      <c r="D454" s="52" t="s">
        <v>347</v>
      </c>
      <c r="E454" s="41">
        <v>2</v>
      </c>
      <c r="F454" s="41"/>
      <c r="G454" s="26">
        <v>1</v>
      </c>
      <c r="H454" s="26"/>
      <c r="I454" s="41" t="s">
        <v>580</v>
      </c>
      <c r="J454" s="16"/>
      <c r="K454" s="16"/>
      <c r="L454" s="19">
        <v>7</v>
      </c>
      <c r="M454" s="16" t="str">
        <f>+T449</f>
        <v>Oscar</v>
      </c>
      <c r="N454" s="83">
        <v>3</v>
      </c>
      <c r="O454" s="84" t="s">
        <v>6</v>
      </c>
      <c r="P454" s="83">
        <v>2</v>
      </c>
      <c r="Q454" s="16" t="str">
        <f>+T448</f>
        <v>Marcelo</v>
      </c>
      <c r="R454" s="16"/>
      <c r="S454" s="85">
        <v>1</v>
      </c>
      <c r="T454" s="86" t="s">
        <v>389</v>
      </c>
      <c r="U454" s="85">
        <v>6</v>
      </c>
      <c r="V454" s="86">
        <v>3</v>
      </c>
      <c r="W454" s="85">
        <v>1</v>
      </c>
      <c r="X454" s="85">
        <v>2</v>
      </c>
      <c r="Y454" s="85">
        <v>8</v>
      </c>
      <c r="Z454" s="85">
        <v>6</v>
      </c>
      <c r="AA454" s="85">
        <v>2</v>
      </c>
      <c r="AB454" s="89">
        <v>10</v>
      </c>
      <c r="AC454" s="16"/>
      <c r="AD454" s="16"/>
      <c r="AE454" s="97">
        <v>7</v>
      </c>
      <c r="AF454" s="100" t="s">
        <v>347</v>
      </c>
      <c r="AG454" s="99">
        <v>2</v>
      </c>
      <c r="AH454" s="99"/>
      <c r="AI454" s="99">
        <v>5</v>
      </c>
      <c r="AJ454" s="16"/>
      <c r="AK454" s="16"/>
      <c r="AL454" s="16"/>
      <c r="AM454" s="16"/>
    </row>
    <row r="455" spans="1:39" x14ac:dyDescent="0.3">
      <c r="A455" s="16"/>
      <c r="B455" s="26">
        <v>14</v>
      </c>
      <c r="C455" s="24">
        <v>8</v>
      </c>
      <c r="D455" s="52" t="s">
        <v>589</v>
      </c>
      <c r="E455" s="41"/>
      <c r="F455" s="41">
        <v>1</v>
      </c>
      <c r="G455" s="26"/>
      <c r="H455" s="26"/>
      <c r="I455" s="41" t="s">
        <v>564</v>
      </c>
      <c r="J455" s="16"/>
      <c r="K455" s="16"/>
      <c r="L455" s="85">
        <v>8</v>
      </c>
      <c r="M455" s="86" t="str">
        <f>+T448</f>
        <v>Marcelo</v>
      </c>
      <c r="N455" s="87">
        <v>1</v>
      </c>
      <c r="O455" s="88" t="s">
        <v>6</v>
      </c>
      <c r="P455" s="87">
        <v>2</v>
      </c>
      <c r="Q455" s="86" t="str">
        <f>+T450</f>
        <v>Carlos</v>
      </c>
      <c r="R455" s="16"/>
      <c r="S455" s="17">
        <v>2</v>
      </c>
      <c r="T455" s="16" t="s">
        <v>589</v>
      </c>
      <c r="U455" s="17">
        <v>6</v>
      </c>
      <c r="V455" s="16">
        <v>2</v>
      </c>
      <c r="W455" s="17">
        <v>2</v>
      </c>
      <c r="X455" s="17">
        <v>2</v>
      </c>
      <c r="Y455" s="17">
        <v>7</v>
      </c>
      <c r="Z455" s="17">
        <v>9</v>
      </c>
      <c r="AA455" s="17">
        <v>-2</v>
      </c>
      <c r="AB455" s="21">
        <v>8</v>
      </c>
      <c r="AC455" s="16"/>
      <c r="AD455" s="16"/>
      <c r="AE455" s="101">
        <v>1</v>
      </c>
      <c r="AF455" s="102" t="s">
        <v>589</v>
      </c>
      <c r="AG455" s="103"/>
      <c r="AH455" s="103">
        <v>1</v>
      </c>
      <c r="AI455" s="103">
        <v>5</v>
      </c>
      <c r="AJ455" s="16"/>
      <c r="AK455" s="16"/>
      <c r="AL455" s="16"/>
      <c r="AM455" s="16"/>
    </row>
    <row r="456" spans="1:39" x14ac:dyDescent="0.3">
      <c r="A456" s="16"/>
      <c r="B456" s="26"/>
      <c r="C456" s="24">
        <v>9</v>
      </c>
      <c r="D456" s="52" t="s">
        <v>312</v>
      </c>
      <c r="E456" s="41"/>
      <c r="F456" s="41"/>
      <c r="G456" s="26"/>
      <c r="H456" s="26"/>
      <c r="I456" s="41" t="s">
        <v>564</v>
      </c>
      <c r="J456" s="16"/>
      <c r="K456" s="16"/>
      <c r="L456" s="19">
        <v>9</v>
      </c>
      <c r="M456" s="16" t="str">
        <f>+T450</f>
        <v>Carlos</v>
      </c>
      <c r="N456" s="83">
        <v>1</v>
      </c>
      <c r="O456" s="84" t="s">
        <v>6</v>
      </c>
      <c r="P456" s="83">
        <v>0</v>
      </c>
      <c r="Q456" s="16" t="str">
        <f>+T449</f>
        <v>Oscar</v>
      </c>
      <c r="R456" s="16"/>
      <c r="S456" s="85">
        <v>3</v>
      </c>
      <c r="T456" s="86" t="s">
        <v>326</v>
      </c>
      <c r="U456" s="85">
        <v>6</v>
      </c>
      <c r="V456" s="86">
        <v>2</v>
      </c>
      <c r="W456" s="85">
        <v>1</v>
      </c>
      <c r="X456" s="85">
        <v>3</v>
      </c>
      <c r="Y456" s="85">
        <v>9</v>
      </c>
      <c r="Z456" s="85">
        <v>9</v>
      </c>
      <c r="AA456" s="85">
        <v>0</v>
      </c>
      <c r="AB456" s="89">
        <v>7</v>
      </c>
      <c r="AC456" s="16"/>
      <c r="AD456" s="16"/>
      <c r="AE456" s="101">
        <v>2</v>
      </c>
      <c r="AF456" s="102" t="s">
        <v>312</v>
      </c>
      <c r="AG456" s="103"/>
      <c r="AH456" s="103"/>
      <c r="AI456" s="103">
        <v>5</v>
      </c>
      <c r="AJ456" s="16"/>
      <c r="AK456" s="16"/>
      <c r="AL456" s="16"/>
      <c r="AM456" s="16"/>
    </row>
    <row r="457" spans="1:39" x14ac:dyDescent="0.3">
      <c r="A457" s="16"/>
      <c r="B457" s="26">
        <v>16</v>
      </c>
      <c r="C457" s="24">
        <v>10</v>
      </c>
      <c r="D457" s="52" t="s">
        <v>314</v>
      </c>
      <c r="E457" s="41">
        <v>3</v>
      </c>
      <c r="F457" s="41">
        <v>1</v>
      </c>
      <c r="G457" s="26"/>
      <c r="H457" s="26"/>
      <c r="I457" s="41" t="s">
        <v>564</v>
      </c>
      <c r="J457" s="16"/>
      <c r="K457" s="16"/>
      <c r="L457" s="16"/>
      <c r="M457" s="16"/>
      <c r="N457" s="16"/>
      <c r="O457" s="16"/>
      <c r="P457" s="16"/>
      <c r="Q457" s="16"/>
      <c r="R457" s="16"/>
      <c r="S457" s="16"/>
      <c r="T457" s="16"/>
      <c r="U457" s="16"/>
      <c r="V457" s="16"/>
      <c r="W457" s="16"/>
      <c r="X457" s="16"/>
      <c r="Y457" s="16"/>
      <c r="Z457" s="16"/>
      <c r="AA457" s="16"/>
      <c r="AB457" s="16"/>
      <c r="AC457" s="16"/>
      <c r="AD457" s="16"/>
      <c r="AE457" s="101">
        <v>3</v>
      </c>
      <c r="AF457" s="102" t="s">
        <v>314</v>
      </c>
      <c r="AG457" s="103">
        <v>3</v>
      </c>
      <c r="AH457" s="103">
        <v>1</v>
      </c>
      <c r="AI457" s="103">
        <v>5</v>
      </c>
      <c r="AJ457" s="16"/>
      <c r="AK457" s="16"/>
      <c r="AL457" s="16"/>
      <c r="AM457" s="16"/>
    </row>
    <row r="458" spans="1:39" x14ac:dyDescent="0.3">
      <c r="A458" s="16"/>
      <c r="B458" s="26">
        <v>17</v>
      </c>
      <c r="C458" s="24">
        <v>11</v>
      </c>
      <c r="D458" s="36" t="s">
        <v>316</v>
      </c>
      <c r="E458" s="41">
        <v>2</v>
      </c>
      <c r="F458" s="41"/>
      <c r="G458" s="24">
        <v>1</v>
      </c>
      <c r="H458" s="24"/>
      <c r="I458" s="41" t="s">
        <v>564</v>
      </c>
      <c r="J458" s="16"/>
      <c r="K458" s="16"/>
      <c r="L458" s="16"/>
      <c r="M458" s="16"/>
      <c r="N458" s="16"/>
      <c r="O458" s="16"/>
      <c r="P458" s="16"/>
      <c r="Q458" s="16"/>
      <c r="R458" s="16"/>
      <c r="S458" s="16"/>
      <c r="T458" s="16"/>
      <c r="U458" s="16"/>
      <c r="V458" s="16"/>
      <c r="W458" s="16"/>
      <c r="X458" s="16"/>
      <c r="Y458" s="16"/>
      <c r="Z458" s="16"/>
      <c r="AA458" s="16"/>
      <c r="AB458" s="16"/>
      <c r="AC458" s="16"/>
      <c r="AD458" s="16"/>
      <c r="AE458" s="101">
        <v>4</v>
      </c>
      <c r="AF458" s="102" t="s">
        <v>316</v>
      </c>
      <c r="AG458" s="103">
        <v>2</v>
      </c>
      <c r="AH458" s="103"/>
      <c r="AI458" s="103">
        <v>5</v>
      </c>
      <c r="AJ458" s="16"/>
      <c r="AK458" s="16"/>
      <c r="AL458" s="16"/>
      <c r="AM458" s="16"/>
    </row>
    <row r="459" spans="1:39" x14ac:dyDescent="0.3">
      <c r="A459" s="16"/>
      <c r="B459" s="26">
        <v>8</v>
      </c>
      <c r="C459" s="24">
        <v>12</v>
      </c>
      <c r="D459" s="36" t="s">
        <v>34</v>
      </c>
      <c r="E459" s="41"/>
      <c r="F459" s="41"/>
      <c r="G459" s="26"/>
      <c r="H459" s="26"/>
      <c r="I459" s="41" t="s">
        <v>564</v>
      </c>
      <c r="J459" s="16"/>
      <c r="K459" s="16"/>
      <c r="L459" s="16"/>
      <c r="M459" s="16"/>
      <c r="N459" s="16"/>
      <c r="O459" s="16"/>
      <c r="P459" s="16"/>
      <c r="Q459" s="16"/>
      <c r="R459" s="16"/>
      <c r="S459" s="16"/>
      <c r="T459" s="16"/>
      <c r="U459" s="16"/>
      <c r="V459" s="16"/>
      <c r="W459" s="16"/>
      <c r="X459" s="16"/>
      <c r="Y459" s="16"/>
      <c r="Z459" s="16"/>
      <c r="AA459" s="16"/>
      <c r="AB459" s="16"/>
      <c r="AC459" s="16"/>
      <c r="AD459" s="16"/>
      <c r="AE459" s="101">
        <v>5</v>
      </c>
      <c r="AF459" s="102" t="s">
        <v>34</v>
      </c>
      <c r="AG459" s="103"/>
      <c r="AH459" s="103"/>
      <c r="AI459" s="103">
        <v>5</v>
      </c>
      <c r="AJ459" s="16"/>
      <c r="AK459" s="16"/>
      <c r="AL459" s="16"/>
      <c r="AM459" s="16"/>
    </row>
    <row r="460" spans="1:39" x14ac:dyDescent="0.3">
      <c r="A460" s="16"/>
      <c r="B460" s="26">
        <v>29</v>
      </c>
      <c r="C460" s="24">
        <v>13</v>
      </c>
      <c r="D460" s="27" t="s">
        <v>297</v>
      </c>
      <c r="E460" s="41">
        <v>1</v>
      </c>
      <c r="F460" s="41"/>
      <c r="G460" s="26"/>
      <c r="H460" s="26"/>
      <c r="I460" s="41" t="s">
        <v>564</v>
      </c>
      <c r="J460" s="16"/>
      <c r="K460" s="16"/>
      <c r="L460" s="16"/>
      <c r="M460" s="16"/>
      <c r="N460" s="16"/>
      <c r="O460" s="16"/>
      <c r="P460" s="16"/>
      <c r="Q460" s="16"/>
      <c r="R460" s="16"/>
      <c r="S460" s="16"/>
      <c r="T460" s="16"/>
      <c r="U460" s="16"/>
      <c r="V460" s="16"/>
      <c r="W460" s="16"/>
      <c r="X460" s="16"/>
      <c r="Y460" s="16"/>
      <c r="Z460" s="16"/>
      <c r="AA460" s="16"/>
      <c r="AB460" s="16"/>
      <c r="AC460" s="16"/>
      <c r="AD460" s="16"/>
      <c r="AE460" s="101">
        <v>6</v>
      </c>
      <c r="AF460" s="102" t="s">
        <v>297</v>
      </c>
      <c r="AG460" s="103">
        <v>1</v>
      </c>
      <c r="AH460" s="103"/>
      <c r="AI460" s="103">
        <v>5</v>
      </c>
      <c r="AJ460" s="16"/>
      <c r="AK460" s="16"/>
      <c r="AL460" s="16"/>
      <c r="AM460" s="16"/>
    </row>
    <row r="461" spans="1:39" x14ac:dyDescent="0.3">
      <c r="A461" s="16"/>
      <c r="B461" s="26">
        <v>26</v>
      </c>
      <c r="C461" s="24">
        <v>14</v>
      </c>
      <c r="D461" s="27" t="s">
        <v>346</v>
      </c>
      <c r="E461" s="41">
        <v>1</v>
      </c>
      <c r="F461" s="41">
        <v>1</v>
      </c>
      <c r="G461" s="26"/>
      <c r="H461" s="26"/>
      <c r="I461" s="41" t="s">
        <v>564</v>
      </c>
      <c r="J461" s="16"/>
      <c r="K461" s="16"/>
      <c r="L461" s="16"/>
      <c r="M461" s="16"/>
      <c r="N461" s="16"/>
      <c r="O461" s="16"/>
      <c r="P461" s="16"/>
      <c r="Q461" s="16"/>
      <c r="R461" s="16"/>
      <c r="S461" s="16"/>
      <c r="T461" s="16"/>
      <c r="U461" s="16"/>
      <c r="V461" s="16"/>
      <c r="W461" s="16"/>
      <c r="X461" s="16"/>
      <c r="Y461" s="16"/>
      <c r="Z461" s="16"/>
      <c r="AA461" s="16"/>
      <c r="AB461" s="16"/>
      <c r="AC461" s="16"/>
      <c r="AD461" s="16"/>
      <c r="AE461" s="101">
        <v>7</v>
      </c>
      <c r="AF461" s="102" t="s">
        <v>346</v>
      </c>
      <c r="AG461" s="103">
        <v>1</v>
      </c>
      <c r="AH461" s="103">
        <v>1</v>
      </c>
      <c r="AI461" s="103">
        <v>5</v>
      </c>
      <c r="AJ461" s="16"/>
      <c r="AK461" s="16"/>
      <c r="AL461" s="16"/>
      <c r="AM461" s="16"/>
    </row>
    <row r="462" spans="1:39" x14ac:dyDescent="0.3">
      <c r="A462" s="16"/>
      <c r="B462" s="26">
        <v>28</v>
      </c>
      <c r="C462" s="24">
        <v>15</v>
      </c>
      <c r="D462" s="27" t="s">
        <v>11</v>
      </c>
      <c r="E462" s="41">
        <v>1</v>
      </c>
      <c r="F462" s="41">
        <v>3</v>
      </c>
      <c r="G462" s="24"/>
      <c r="H462" s="24"/>
      <c r="I462" s="41" t="s">
        <v>565</v>
      </c>
      <c r="J462" s="16"/>
      <c r="K462" s="16"/>
      <c r="L462" s="16"/>
      <c r="M462" s="16"/>
      <c r="N462" s="16"/>
      <c r="O462" s="16"/>
      <c r="P462" s="16"/>
      <c r="Q462" s="16"/>
      <c r="R462" s="16"/>
      <c r="S462" s="16"/>
      <c r="T462" s="16"/>
      <c r="U462" s="16"/>
      <c r="V462" s="16"/>
      <c r="W462" s="16"/>
      <c r="X462" s="16"/>
      <c r="Y462" s="16"/>
      <c r="Z462" s="16"/>
      <c r="AA462" s="16"/>
      <c r="AB462" s="16"/>
      <c r="AC462" s="16"/>
      <c r="AD462" s="16"/>
      <c r="AE462" s="97">
        <v>1</v>
      </c>
      <c r="AF462" s="100" t="s">
        <v>11</v>
      </c>
      <c r="AG462" s="99">
        <v>1</v>
      </c>
      <c r="AH462" s="99">
        <v>3</v>
      </c>
      <c r="AI462" s="99">
        <v>5</v>
      </c>
      <c r="AJ462" s="16"/>
      <c r="AK462" s="16"/>
      <c r="AL462" s="16"/>
      <c r="AM462" s="16"/>
    </row>
    <row r="463" spans="1:39" x14ac:dyDescent="0.3">
      <c r="A463" s="16"/>
      <c r="B463" s="26">
        <v>31</v>
      </c>
      <c r="C463" s="24">
        <v>16</v>
      </c>
      <c r="D463" s="36" t="s">
        <v>299</v>
      </c>
      <c r="E463" s="41">
        <v>4</v>
      </c>
      <c r="F463" s="41"/>
      <c r="G463" s="26"/>
      <c r="H463" s="26"/>
      <c r="I463" s="41" t="s">
        <v>565</v>
      </c>
      <c r="J463" s="16"/>
      <c r="K463" s="16"/>
      <c r="L463" s="16"/>
      <c r="M463" s="16"/>
      <c r="N463" s="16"/>
      <c r="O463" s="16"/>
      <c r="P463" s="16"/>
      <c r="Q463" s="16"/>
      <c r="R463" s="16"/>
      <c r="S463" s="16"/>
      <c r="T463" s="16"/>
      <c r="U463" s="16"/>
      <c r="V463" s="16"/>
      <c r="W463" s="16"/>
      <c r="X463" s="16"/>
      <c r="Y463" s="16"/>
      <c r="Z463" s="16"/>
      <c r="AA463" s="16"/>
      <c r="AB463" s="16"/>
      <c r="AC463" s="16"/>
      <c r="AD463" s="16"/>
      <c r="AE463" s="97">
        <v>2</v>
      </c>
      <c r="AF463" s="100" t="s">
        <v>299</v>
      </c>
      <c r="AG463" s="99">
        <v>4</v>
      </c>
      <c r="AH463" s="99"/>
      <c r="AI463" s="99">
        <v>5</v>
      </c>
      <c r="AJ463" s="16"/>
      <c r="AK463" s="16"/>
      <c r="AL463" s="16"/>
      <c r="AM463" s="16"/>
    </row>
    <row r="464" spans="1:39" x14ac:dyDescent="0.3">
      <c r="A464" s="16"/>
      <c r="B464" s="26">
        <v>33</v>
      </c>
      <c r="C464" s="24">
        <v>17</v>
      </c>
      <c r="D464" s="52" t="s">
        <v>12</v>
      </c>
      <c r="E464" s="41"/>
      <c r="F464" s="41"/>
      <c r="G464" s="26"/>
      <c r="H464" s="26"/>
      <c r="I464" s="41" t="s">
        <v>565</v>
      </c>
      <c r="J464" s="16"/>
      <c r="K464" s="16"/>
      <c r="L464" s="16"/>
      <c r="M464" s="16"/>
      <c r="N464" s="16"/>
      <c r="O464" s="16"/>
      <c r="P464" s="16"/>
      <c r="Q464" s="16"/>
      <c r="R464" s="16"/>
      <c r="S464" s="16"/>
      <c r="T464" s="16"/>
      <c r="U464" s="16"/>
      <c r="V464" s="16"/>
      <c r="W464" s="16"/>
      <c r="X464" s="16"/>
      <c r="Y464" s="16"/>
      <c r="Z464" s="16"/>
      <c r="AA464" s="16"/>
      <c r="AB464" s="16"/>
      <c r="AC464" s="16"/>
      <c r="AD464" s="16"/>
      <c r="AE464" s="97">
        <v>3</v>
      </c>
      <c r="AF464" s="100" t="s">
        <v>12</v>
      </c>
      <c r="AG464" s="99"/>
      <c r="AH464" s="99"/>
      <c r="AI464" s="99">
        <v>5</v>
      </c>
      <c r="AJ464" s="16"/>
      <c r="AK464" s="16"/>
      <c r="AL464" s="16"/>
      <c r="AM464" s="16"/>
    </row>
    <row r="465" spans="1:39" x14ac:dyDescent="0.3">
      <c r="A465" s="16"/>
      <c r="B465" s="26"/>
      <c r="C465" s="24">
        <v>18</v>
      </c>
      <c r="D465" s="52" t="s">
        <v>590</v>
      </c>
      <c r="E465" s="41"/>
      <c r="F465" s="41"/>
      <c r="G465" s="26"/>
      <c r="H465" s="26"/>
      <c r="I465" s="41" t="s">
        <v>565</v>
      </c>
      <c r="J465" s="16"/>
      <c r="K465" s="16"/>
      <c r="L465" s="16"/>
      <c r="M465" s="16"/>
      <c r="N465" s="16"/>
      <c r="O465" s="16"/>
      <c r="P465" s="16"/>
      <c r="Q465" s="16"/>
      <c r="R465" s="16"/>
      <c r="S465" s="16"/>
      <c r="T465" s="16"/>
      <c r="U465" s="16"/>
      <c r="V465" s="16"/>
      <c r="W465" s="16"/>
      <c r="X465" s="16"/>
      <c r="Y465" s="16"/>
      <c r="Z465" s="16"/>
      <c r="AA465" s="16"/>
      <c r="AB465" s="16"/>
      <c r="AC465" s="16"/>
      <c r="AD465" s="16"/>
      <c r="AE465" s="97">
        <v>4</v>
      </c>
      <c r="AF465" s="100" t="s">
        <v>590</v>
      </c>
      <c r="AG465" s="99"/>
      <c r="AH465" s="99"/>
      <c r="AI465" s="99">
        <v>5</v>
      </c>
      <c r="AJ465" s="16"/>
      <c r="AK465" s="16"/>
      <c r="AL465" s="16"/>
      <c r="AM465" s="16"/>
    </row>
    <row r="466" spans="1:39" x14ac:dyDescent="0.3">
      <c r="A466" s="16"/>
      <c r="B466" s="26">
        <v>12</v>
      </c>
      <c r="C466" s="24">
        <v>19</v>
      </c>
      <c r="D466" s="52" t="s">
        <v>575</v>
      </c>
      <c r="E466" s="41"/>
      <c r="F466" s="41"/>
      <c r="G466" s="26"/>
      <c r="H466" s="26"/>
      <c r="I466" s="41" t="s">
        <v>565</v>
      </c>
      <c r="J466" s="16"/>
      <c r="K466" s="16"/>
      <c r="L466" s="16"/>
      <c r="M466" s="16"/>
      <c r="N466" s="16"/>
      <c r="O466" s="16"/>
      <c r="P466" s="16"/>
      <c r="Q466" s="16"/>
      <c r="R466" s="16"/>
      <c r="S466" s="16"/>
      <c r="T466" s="16"/>
      <c r="U466" s="16"/>
      <c r="V466" s="16"/>
      <c r="W466" s="16"/>
      <c r="X466" s="16"/>
      <c r="Y466" s="16"/>
      <c r="Z466" s="16"/>
      <c r="AA466" s="16"/>
      <c r="AB466" s="16"/>
      <c r="AC466" s="16"/>
      <c r="AD466" s="16"/>
      <c r="AE466" s="97">
        <v>5</v>
      </c>
      <c r="AF466" s="100" t="s">
        <v>575</v>
      </c>
      <c r="AG466" s="99"/>
      <c r="AH466" s="99"/>
      <c r="AI466" s="99">
        <v>5</v>
      </c>
      <c r="AJ466" s="16"/>
      <c r="AK466" s="16"/>
      <c r="AL466" s="16"/>
      <c r="AM466" s="16"/>
    </row>
    <row r="467" spans="1:39" x14ac:dyDescent="0.3">
      <c r="A467" s="16"/>
      <c r="B467" s="26"/>
      <c r="C467" s="24">
        <v>20</v>
      </c>
      <c r="D467" s="52" t="s">
        <v>450</v>
      </c>
      <c r="E467" s="41">
        <v>1</v>
      </c>
      <c r="F467" s="41">
        <v>1</v>
      </c>
      <c r="G467" s="24"/>
      <c r="H467" s="24"/>
      <c r="I467" s="41" t="s">
        <v>565</v>
      </c>
      <c r="J467" s="16"/>
      <c r="K467" s="16"/>
      <c r="L467" s="16"/>
      <c r="M467" s="16"/>
      <c r="N467" s="16"/>
      <c r="O467" s="16"/>
      <c r="P467" s="16"/>
      <c r="Q467" s="16"/>
      <c r="R467" s="16"/>
      <c r="S467" s="16"/>
      <c r="T467" s="16"/>
      <c r="U467" s="16"/>
      <c r="V467" s="16"/>
      <c r="W467" s="16"/>
      <c r="X467" s="16"/>
      <c r="Y467" s="16"/>
      <c r="Z467" s="16"/>
      <c r="AA467" s="16"/>
      <c r="AB467" s="16"/>
      <c r="AC467" s="16"/>
      <c r="AD467" s="16"/>
      <c r="AE467" s="97">
        <v>6</v>
      </c>
      <c r="AF467" s="100" t="s">
        <v>450</v>
      </c>
      <c r="AG467" s="99">
        <v>1</v>
      </c>
      <c r="AH467" s="99">
        <v>1</v>
      </c>
      <c r="AI467" s="99">
        <v>5</v>
      </c>
      <c r="AJ467" s="16"/>
      <c r="AK467" s="16"/>
      <c r="AL467" s="16"/>
      <c r="AM467" s="16"/>
    </row>
    <row r="468" spans="1:39" x14ac:dyDescent="0.3">
      <c r="A468" s="16"/>
      <c r="B468" s="26"/>
      <c r="C468" s="24">
        <v>21</v>
      </c>
      <c r="D468" s="36" t="s">
        <v>582</v>
      </c>
      <c r="E468" s="41"/>
      <c r="F468" s="41"/>
      <c r="G468" s="26"/>
      <c r="H468" s="26"/>
      <c r="I468" s="41" t="s">
        <v>565</v>
      </c>
      <c r="J468" s="16"/>
      <c r="K468" s="16"/>
      <c r="L468" s="16"/>
      <c r="M468" s="16"/>
      <c r="N468" s="16"/>
      <c r="O468" s="16"/>
      <c r="P468" s="16"/>
      <c r="Q468" s="16"/>
      <c r="R468" s="16"/>
      <c r="S468" s="16"/>
      <c r="T468" s="16"/>
      <c r="U468" s="16"/>
      <c r="V468" s="16"/>
      <c r="W468" s="16"/>
      <c r="X468" s="16"/>
      <c r="Y468" s="16"/>
      <c r="Z468" s="16"/>
      <c r="AA468" s="16"/>
      <c r="AB468" s="16"/>
      <c r="AC468" s="16"/>
      <c r="AD468" s="16"/>
      <c r="AE468" s="97">
        <v>7</v>
      </c>
      <c r="AF468" s="100" t="s">
        <v>582</v>
      </c>
      <c r="AG468" s="99"/>
      <c r="AH468" s="99"/>
      <c r="AI468" s="99">
        <v>5</v>
      </c>
      <c r="AJ468" s="16"/>
      <c r="AK468" s="16"/>
      <c r="AL468" s="16"/>
      <c r="AM468" s="16"/>
    </row>
    <row r="469" spans="1:39" x14ac:dyDescent="0.3">
      <c r="A469" s="16"/>
      <c r="B469" s="16"/>
      <c r="C469" s="17"/>
      <c r="D469" s="16"/>
      <c r="E469" s="16"/>
      <c r="F469" s="16"/>
      <c r="G469" s="16"/>
      <c r="H469" s="16"/>
      <c r="I469" s="16"/>
      <c r="J469" s="16"/>
      <c r="K469" s="16"/>
      <c r="L469" s="16"/>
      <c r="M469" s="16"/>
      <c r="N469" s="16"/>
      <c r="O469" s="16"/>
      <c r="P469" s="16"/>
      <c r="Q469" s="16"/>
      <c r="R469" s="16"/>
      <c r="S469" s="16"/>
      <c r="T469" s="16"/>
      <c r="U469" s="16"/>
      <c r="V469" s="16"/>
      <c r="W469" s="16"/>
      <c r="X469" s="16"/>
      <c r="Y469" s="16"/>
      <c r="Z469" s="16"/>
      <c r="AA469" s="16"/>
      <c r="AB469" s="16"/>
      <c r="AC469" s="16"/>
      <c r="AD469" s="16"/>
      <c r="AE469" s="17"/>
      <c r="AF469" s="16"/>
      <c r="AG469" s="16"/>
      <c r="AH469" s="16"/>
      <c r="AI469" s="16"/>
      <c r="AJ469" s="16"/>
      <c r="AK469" s="16"/>
      <c r="AL469" s="16"/>
      <c r="AM469" s="16"/>
    </row>
    <row r="470" spans="1:39" x14ac:dyDescent="0.3">
      <c r="A470" s="16"/>
      <c r="B470" s="20"/>
      <c r="C470" s="20"/>
      <c r="D470" s="20" t="s">
        <v>591</v>
      </c>
      <c r="E470" s="20"/>
      <c r="F470" s="20"/>
      <c r="G470" s="20"/>
      <c r="H470" s="20"/>
      <c r="I470" s="20"/>
      <c r="J470" s="16"/>
      <c r="K470" s="16"/>
      <c r="L470" s="20"/>
      <c r="M470" s="20" t="s">
        <v>592</v>
      </c>
      <c r="N470" s="20"/>
      <c r="O470" s="20"/>
      <c r="P470" s="20"/>
      <c r="Q470" s="20"/>
      <c r="R470" s="16"/>
      <c r="S470" s="154" t="s">
        <v>593</v>
      </c>
      <c r="T470" s="154"/>
      <c r="U470" s="154"/>
      <c r="V470" s="154"/>
      <c r="W470" s="154"/>
      <c r="X470" s="154"/>
      <c r="Y470" s="154"/>
      <c r="Z470" s="154"/>
      <c r="AA470" s="154"/>
      <c r="AB470" s="154"/>
      <c r="AC470" s="16"/>
      <c r="AD470" s="16"/>
      <c r="AE470" s="20"/>
      <c r="AF470" s="20" t="s">
        <v>591</v>
      </c>
      <c r="AG470" s="20"/>
      <c r="AH470" s="20"/>
      <c r="AI470" s="20"/>
      <c r="AJ470" s="16"/>
      <c r="AK470" s="16"/>
      <c r="AL470" s="16"/>
      <c r="AM470" s="16"/>
    </row>
    <row r="471" spans="1:39" x14ac:dyDescent="0.3">
      <c r="A471" s="16"/>
      <c r="B471" s="23" t="s">
        <v>14</v>
      </c>
      <c r="C471" s="22" t="s">
        <v>15</v>
      </c>
      <c r="D471" s="23" t="s">
        <v>78</v>
      </c>
      <c r="E471" s="22" t="s">
        <v>1</v>
      </c>
      <c r="F471" s="22" t="s">
        <v>7</v>
      </c>
      <c r="G471" s="22" t="s">
        <v>64</v>
      </c>
      <c r="H471" s="22" t="s">
        <v>65</v>
      </c>
      <c r="I471" s="22" t="s">
        <v>77</v>
      </c>
      <c r="J471" s="16"/>
      <c r="K471" s="16"/>
      <c r="L471" s="82" t="s">
        <v>233</v>
      </c>
      <c r="M471" s="82" t="s">
        <v>231</v>
      </c>
      <c r="N471" s="82"/>
      <c r="O471" s="82" t="s">
        <v>234</v>
      </c>
      <c r="P471" s="82"/>
      <c r="Q471" s="82" t="s">
        <v>232</v>
      </c>
      <c r="R471" s="16"/>
      <c r="S471" s="17"/>
      <c r="T471" s="16"/>
      <c r="U471" s="17" t="s">
        <v>0</v>
      </c>
      <c r="V471" s="17" t="s">
        <v>1</v>
      </c>
      <c r="W471" s="17" t="s">
        <v>2</v>
      </c>
      <c r="X471" s="17" t="s">
        <v>3</v>
      </c>
      <c r="Y471" s="17" t="s">
        <v>4</v>
      </c>
      <c r="Z471" s="17" t="s">
        <v>5</v>
      </c>
      <c r="AA471" s="17" t="s">
        <v>52</v>
      </c>
      <c r="AB471" s="21" t="s">
        <v>53</v>
      </c>
      <c r="AC471" s="16"/>
      <c r="AD471" s="16"/>
      <c r="AE471" s="95" t="s">
        <v>15</v>
      </c>
      <c r="AF471" s="96" t="s">
        <v>78</v>
      </c>
      <c r="AG471" s="95" t="s">
        <v>1</v>
      </c>
      <c r="AH471" s="95" t="s">
        <v>7</v>
      </c>
      <c r="AI471" s="95" t="s">
        <v>382</v>
      </c>
      <c r="AJ471" s="16"/>
      <c r="AK471" s="16"/>
      <c r="AL471" s="16"/>
      <c r="AM471" s="16"/>
    </row>
    <row r="472" spans="1:39" x14ac:dyDescent="0.3">
      <c r="A472" s="16"/>
      <c r="B472" s="26"/>
      <c r="C472" s="24">
        <v>1</v>
      </c>
      <c r="D472" s="11" t="s">
        <v>348</v>
      </c>
      <c r="E472" s="41"/>
      <c r="F472" s="41"/>
      <c r="G472" s="26"/>
      <c r="H472" s="26"/>
      <c r="I472" s="41" t="s">
        <v>580</v>
      </c>
      <c r="J472" s="16"/>
      <c r="K472" s="16"/>
      <c r="L472" s="19">
        <v>1</v>
      </c>
      <c r="M472" s="16" t="str">
        <f>+T472</f>
        <v>Henry</v>
      </c>
      <c r="N472" s="83"/>
      <c r="O472" s="84" t="s">
        <v>6</v>
      </c>
      <c r="P472" s="83"/>
      <c r="Q472" s="16" t="str">
        <f>+T473</f>
        <v>Marcelo</v>
      </c>
      <c r="R472" s="16"/>
      <c r="S472" s="85">
        <v>1</v>
      </c>
      <c r="T472" s="86" t="s">
        <v>310</v>
      </c>
      <c r="U472" s="85">
        <v>6</v>
      </c>
      <c r="V472" s="86">
        <f>IF(N473&gt;P473,1,0)+IF(P475&gt;N475,1,0)+IF(N476&gt;P476,1,0)+IF(P478&gt;N478,1,0)+IF(N479&gt;P479,1,0)+IF(N472&gt;P472,1,0)</f>
        <v>0</v>
      </c>
      <c r="W472" s="85">
        <f>IF(N473=P473,1,0)+IF(P475=N475,1,0)+IF(N476=P476,1,0)+IF(P478=N478,1,0)+IF(N479=P479,1,0)+IF(N472=P472,1,0)</f>
        <v>6</v>
      </c>
      <c r="X472" s="85">
        <f>IF(N473&lt;P473,1,0)+IF(P475&lt;N475,1,0)+IF(N476&lt;P476,1,0)+IF(P478&lt;N478,1,0)+IF(N479&lt;P479,1,0)+IF(N472&lt;P472,1,0)</f>
        <v>0</v>
      </c>
      <c r="Y472" s="85">
        <f>+N472+N473+P475+N476+P478+N479</f>
        <v>0</v>
      </c>
      <c r="Z472" s="85">
        <f>+P472+P473+N475+P476+N478+P479</f>
        <v>0</v>
      </c>
      <c r="AA472" s="85">
        <f>+Y472-Z472</f>
        <v>0</v>
      </c>
      <c r="AB472" s="89">
        <f>+V472*3+W472*1+X472*0</f>
        <v>6</v>
      </c>
      <c r="AC472" s="16"/>
      <c r="AD472" s="16"/>
      <c r="AE472" s="97">
        <v>1</v>
      </c>
      <c r="AF472" s="100" t="s">
        <v>348</v>
      </c>
      <c r="AG472" s="99"/>
      <c r="AH472" s="99"/>
      <c r="AI472" s="99">
        <v>5</v>
      </c>
      <c r="AJ472" s="16"/>
      <c r="AK472" s="16"/>
      <c r="AL472" s="16"/>
      <c r="AM472" s="16"/>
    </row>
    <row r="473" spans="1:39" x14ac:dyDescent="0.3">
      <c r="A473" s="16"/>
      <c r="B473" s="26"/>
      <c r="C473" s="24">
        <v>2</v>
      </c>
      <c r="D473" s="52" t="s">
        <v>601</v>
      </c>
      <c r="E473" s="41"/>
      <c r="F473" s="41"/>
      <c r="G473" s="26"/>
      <c r="H473" s="26"/>
      <c r="I473" s="41" t="s">
        <v>580</v>
      </c>
      <c r="J473" s="16"/>
      <c r="K473" s="16"/>
      <c r="L473" s="85">
        <v>2</v>
      </c>
      <c r="M473" s="86" t="str">
        <f>+T472</f>
        <v>Henry</v>
      </c>
      <c r="N473" s="87"/>
      <c r="O473" s="88" t="s">
        <v>6</v>
      </c>
      <c r="P473" s="87"/>
      <c r="Q473" s="86" t="str">
        <f>+T474</f>
        <v>Carlos</v>
      </c>
      <c r="R473" s="16"/>
      <c r="S473" s="17">
        <v>2</v>
      </c>
      <c r="T473" s="16" t="s">
        <v>326</v>
      </c>
      <c r="U473" s="17">
        <v>6</v>
      </c>
      <c r="V473" s="16">
        <f>IF(N474&gt;P474,1,0)+IF(P475&lt;N475,1,0)+IF(N477&lt;P477,1,0)+IF(P478&lt;N478,1,0)+IF(N480&lt;P480,1,0)+IF(N472&lt;P472,1,0)</f>
        <v>0</v>
      </c>
      <c r="W473" s="17">
        <f>IF(N474=P474,1,0)+IF(P475=N475,1,0)+IF(N477=P477,1,0)+IF(P478=N478,1,0)+IF(N480=P480,1,0)+IF(N472=P472,1,0)</f>
        <v>6</v>
      </c>
      <c r="X473" s="17">
        <f>IF(N474&lt;P474,1,0)+IF(P475&gt;N475,1,0)+IF(N477&gt;P477,1,0)+IF(P478&gt;N478,1,0)+IF(N480&gt;P480,1,0)+IF(N472&gt;P472,1,0)</f>
        <v>0</v>
      </c>
      <c r="Y473" s="17">
        <f>+P472+N474+N475+P477+N478+P480</f>
        <v>0</v>
      </c>
      <c r="Z473" s="17">
        <f>+N472+P474+P475+N477+P478+N480</f>
        <v>0</v>
      </c>
      <c r="AA473" s="17">
        <f>+Y473-Z473</f>
        <v>0</v>
      </c>
      <c r="AB473" s="21">
        <f>+V473*3+W473*1+X473*0</f>
        <v>6</v>
      </c>
      <c r="AC473" s="16"/>
      <c r="AD473" s="16"/>
      <c r="AE473" s="97">
        <v>2</v>
      </c>
      <c r="AF473" s="100" t="s">
        <v>601</v>
      </c>
      <c r="AG473" s="99"/>
      <c r="AH473" s="99"/>
      <c r="AI473" s="99">
        <v>5</v>
      </c>
      <c r="AJ473" s="16"/>
      <c r="AK473" s="16"/>
      <c r="AL473" s="16"/>
      <c r="AM473" s="16"/>
    </row>
    <row r="474" spans="1:39" x14ac:dyDescent="0.3">
      <c r="A474" s="16"/>
      <c r="B474" s="26"/>
      <c r="C474" s="24">
        <v>3</v>
      </c>
      <c r="D474" s="52" t="s">
        <v>376</v>
      </c>
      <c r="E474" s="41"/>
      <c r="F474" s="41"/>
      <c r="G474" s="26"/>
      <c r="H474" s="26"/>
      <c r="I474" s="41" t="s">
        <v>580</v>
      </c>
      <c r="J474" s="16"/>
      <c r="K474" s="16"/>
      <c r="L474" s="19">
        <v>3</v>
      </c>
      <c r="M474" s="16" t="str">
        <f>+T473</f>
        <v>Marcelo</v>
      </c>
      <c r="N474" s="83"/>
      <c r="O474" s="84" t="s">
        <v>6</v>
      </c>
      <c r="P474" s="83"/>
      <c r="Q474" s="16" t="str">
        <f>+T474</f>
        <v>Carlos</v>
      </c>
      <c r="R474" s="16"/>
      <c r="S474" s="85">
        <v>3</v>
      </c>
      <c r="T474" s="86" t="s">
        <v>389</v>
      </c>
      <c r="U474" s="85">
        <v>6</v>
      </c>
      <c r="V474" s="86">
        <f>IF(N474&lt;P474,1,0)+IF(P476&gt;N476,1,0)+IF(N477&gt;P477,1,0)+IF(P479&gt;N479,1,0)+IF(N480&gt;P480,1,0)+IF(N473&lt;P473,1,0)</f>
        <v>0</v>
      </c>
      <c r="W474" s="85">
        <f>IF(N474=P474,1,0)+IF(P476=N476,1,0)+IF(N477=P477,1,0)+IF(P479=N479,1,0)+IF(N480=P480,1,0)+IF(N473=P473,1,0)</f>
        <v>6</v>
      </c>
      <c r="X474" s="85">
        <f>IF(N474&gt;P474,1,0)+IF(P476&lt;N476,1,0)+IF(N477&lt;P477,1,0)+IF(P479&lt;N479,1,0)+IF(N480&lt;P480,1,0)+IF(N473&gt;P473,1,0)</f>
        <v>0</v>
      </c>
      <c r="Y474" s="85">
        <f>+P473+P474+P476+N477+P479+N480</f>
        <v>0</v>
      </c>
      <c r="Z474" s="85">
        <f>+N473+N474+N476+P477+N479+P480</f>
        <v>0</v>
      </c>
      <c r="AA474" s="85">
        <f>+Y474-Z474</f>
        <v>0</v>
      </c>
      <c r="AB474" s="89">
        <f>+V474*3+W474*1+X474*0</f>
        <v>6</v>
      </c>
      <c r="AC474" s="16"/>
      <c r="AD474" s="16"/>
      <c r="AE474" s="97">
        <v>3</v>
      </c>
      <c r="AF474" s="100" t="s">
        <v>376</v>
      </c>
      <c r="AG474" s="99"/>
      <c r="AH474" s="99"/>
      <c r="AI474" s="99">
        <v>5</v>
      </c>
      <c r="AJ474" s="16"/>
      <c r="AK474" s="16"/>
      <c r="AL474" s="16"/>
      <c r="AM474" s="16"/>
    </row>
    <row r="475" spans="1:39" x14ac:dyDescent="0.3">
      <c r="A475" s="16"/>
      <c r="B475" s="26"/>
      <c r="C475" s="24">
        <v>4</v>
      </c>
      <c r="D475" s="52" t="s">
        <v>450</v>
      </c>
      <c r="E475" s="41"/>
      <c r="F475" s="41"/>
      <c r="G475" s="26"/>
      <c r="H475" s="26"/>
      <c r="I475" s="41" t="s">
        <v>580</v>
      </c>
      <c r="J475" s="16"/>
      <c r="K475" s="16"/>
      <c r="L475" s="85">
        <v>4</v>
      </c>
      <c r="M475" s="86" t="str">
        <f>+T473</f>
        <v>Marcelo</v>
      </c>
      <c r="N475" s="87"/>
      <c r="O475" s="88" t="s">
        <v>6</v>
      </c>
      <c r="P475" s="87"/>
      <c r="Q475" s="86" t="str">
        <f>+T472</f>
        <v>Henry</v>
      </c>
      <c r="R475" s="16"/>
      <c r="S475" s="16"/>
      <c r="T475" s="16"/>
      <c r="U475" s="16"/>
      <c r="V475" s="16"/>
      <c r="W475" s="16"/>
      <c r="X475" s="16"/>
      <c r="Y475" s="16"/>
      <c r="Z475" s="16"/>
      <c r="AA475" s="16"/>
      <c r="AB475" s="16"/>
      <c r="AC475" s="16"/>
      <c r="AD475" s="16"/>
      <c r="AE475" s="97">
        <v>4</v>
      </c>
      <c r="AF475" s="100" t="s">
        <v>450</v>
      </c>
      <c r="AG475" s="99"/>
      <c r="AH475" s="99"/>
      <c r="AI475" s="99">
        <v>5</v>
      </c>
      <c r="AJ475" s="16"/>
      <c r="AK475" s="16"/>
      <c r="AL475" s="16"/>
      <c r="AM475" s="16"/>
    </row>
    <row r="476" spans="1:39" x14ac:dyDescent="0.3">
      <c r="A476" s="16"/>
      <c r="B476" s="26"/>
      <c r="C476" s="24">
        <v>5</v>
      </c>
      <c r="D476" s="52" t="s">
        <v>346</v>
      </c>
      <c r="E476" s="41"/>
      <c r="F476" s="41"/>
      <c r="G476" s="26"/>
      <c r="H476" s="26"/>
      <c r="I476" s="41" t="s">
        <v>580</v>
      </c>
      <c r="J476" s="16"/>
      <c r="K476" s="16"/>
      <c r="L476" s="19">
        <v>5</v>
      </c>
      <c r="M476" s="16" t="str">
        <f>+T472</f>
        <v>Henry</v>
      </c>
      <c r="N476" s="83"/>
      <c r="O476" s="84" t="s">
        <v>6</v>
      </c>
      <c r="P476" s="83"/>
      <c r="Q476" s="16" t="str">
        <f>+T474</f>
        <v>Carlos</v>
      </c>
      <c r="R476" s="16"/>
      <c r="S476" s="154" t="s">
        <v>593</v>
      </c>
      <c r="T476" s="154"/>
      <c r="U476" s="154"/>
      <c r="V476" s="154"/>
      <c r="W476" s="154"/>
      <c r="X476" s="154"/>
      <c r="Y476" s="154"/>
      <c r="Z476" s="154"/>
      <c r="AA476" s="154"/>
      <c r="AB476" s="154"/>
      <c r="AC476" s="16"/>
      <c r="AD476" s="16"/>
      <c r="AE476" s="97">
        <v>5</v>
      </c>
      <c r="AF476" s="100" t="s">
        <v>346</v>
      </c>
      <c r="AG476" s="99"/>
      <c r="AH476" s="99"/>
      <c r="AI476" s="99">
        <v>5</v>
      </c>
      <c r="AJ476" s="16"/>
      <c r="AK476" s="16"/>
      <c r="AL476" s="16"/>
      <c r="AM476" s="16"/>
    </row>
    <row r="477" spans="1:39" x14ac:dyDescent="0.3">
      <c r="A477" s="16"/>
      <c r="B477" s="26"/>
      <c r="C477" s="24">
        <v>6</v>
      </c>
      <c r="D477" s="52" t="s">
        <v>305</v>
      </c>
      <c r="E477" s="41"/>
      <c r="F477" s="41"/>
      <c r="G477" s="26"/>
      <c r="H477" s="26"/>
      <c r="I477" s="41" t="s">
        <v>580</v>
      </c>
      <c r="J477" s="16"/>
      <c r="K477" s="16"/>
      <c r="L477" s="85">
        <v>6</v>
      </c>
      <c r="M477" s="86" t="str">
        <f>+T474</f>
        <v>Carlos</v>
      </c>
      <c r="N477" s="87"/>
      <c r="O477" s="88" t="s">
        <v>6</v>
      </c>
      <c r="P477" s="87"/>
      <c r="Q477" s="86" t="str">
        <f>+T473</f>
        <v>Marcelo</v>
      </c>
      <c r="R477" s="16"/>
      <c r="S477" s="17"/>
      <c r="T477" s="16"/>
      <c r="U477" s="17" t="s">
        <v>0</v>
      </c>
      <c r="V477" s="17" t="s">
        <v>1</v>
      </c>
      <c r="W477" s="17" t="s">
        <v>2</v>
      </c>
      <c r="X477" s="17" t="s">
        <v>3</v>
      </c>
      <c r="Y477" s="17" t="s">
        <v>4</v>
      </c>
      <c r="Z477" s="17" t="s">
        <v>5</v>
      </c>
      <c r="AA477" s="17" t="s">
        <v>52</v>
      </c>
      <c r="AB477" s="21" t="s">
        <v>53</v>
      </c>
      <c r="AC477" s="16"/>
      <c r="AD477" s="16"/>
      <c r="AE477" s="97">
        <v>6</v>
      </c>
      <c r="AF477" s="100" t="s">
        <v>305</v>
      </c>
      <c r="AG477" s="99"/>
      <c r="AH477" s="99"/>
      <c r="AI477" s="99">
        <v>5</v>
      </c>
      <c r="AJ477" s="16"/>
      <c r="AK477" s="16"/>
      <c r="AL477" s="16"/>
      <c r="AM477" s="16"/>
    </row>
    <row r="478" spans="1:39" x14ac:dyDescent="0.3">
      <c r="A478" s="16"/>
      <c r="B478" s="26"/>
      <c r="C478" s="24">
        <v>7</v>
      </c>
      <c r="D478" s="52" t="s">
        <v>602</v>
      </c>
      <c r="E478" s="41"/>
      <c r="F478" s="41"/>
      <c r="G478" s="26"/>
      <c r="H478" s="26"/>
      <c r="I478" s="41" t="s">
        <v>580</v>
      </c>
      <c r="J478" s="16"/>
      <c r="K478" s="16"/>
      <c r="L478" s="19">
        <v>7</v>
      </c>
      <c r="M478" s="16" t="str">
        <f>+T473</f>
        <v>Marcelo</v>
      </c>
      <c r="N478" s="83"/>
      <c r="O478" s="84" t="s">
        <v>6</v>
      </c>
      <c r="P478" s="83"/>
      <c r="Q478" s="16" t="str">
        <f>+T472</f>
        <v>Henry</v>
      </c>
      <c r="R478" s="16"/>
      <c r="S478" s="85">
        <v>1</v>
      </c>
      <c r="T478" s="86" t="s">
        <v>326</v>
      </c>
      <c r="U478" s="85">
        <v>6</v>
      </c>
      <c r="V478" s="86">
        <v>3</v>
      </c>
      <c r="W478" s="85">
        <v>2</v>
      </c>
      <c r="X478" s="85">
        <v>1</v>
      </c>
      <c r="Y478" s="85">
        <v>11</v>
      </c>
      <c r="Z478" s="85">
        <v>6</v>
      </c>
      <c r="AA478" s="85">
        <v>5</v>
      </c>
      <c r="AB478" s="89">
        <v>11</v>
      </c>
      <c r="AC478" s="16"/>
      <c r="AD478" s="16"/>
      <c r="AE478" s="97">
        <v>7</v>
      </c>
      <c r="AF478" s="100" t="s">
        <v>602</v>
      </c>
      <c r="AG478" s="99"/>
      <c r="AH478" s="99"/>
      <c r="AI478" s="99">
        <v>5</v>
      </c>
      <c r="AJ478" s="16"/>
      <c r="AK478" s="16"/>
      <c r="AL478" s="16"/>
      <c r="AM478" s="16"/>
    </row>
    <row r="479" spans="1:39" x14ac:dyDescent="0.3">
      <c r="A479" s="16"/>
      <c r="B479" s="26"/>
      <c r="C479" s="24">
        <v>8</v>
      </c>
      <c r="D479" s="52" t="s">
        <v>435</v>
      </c>
      <c r="E479" s="41"/>
      <c r="F479" s="41"/>
      <c r="G479" s="26"/>
      <c r="H479" s="26"/>
      <c r="I479" s="41" t="s">
        <v>564</v>
      </c>
      <c r="J479" s="16"/>
      <c r="K479" s="16"/>
      <c r="L479" s="85">
        <v>8</v>
      </c>
      <c r="M479" s="86" t="str">
        <f>+T472</f>
        <v>Henry</v>
      </c>
      <c r="N479" s="87"/>
      <c r="O479" s="88" t="s">
        <v>6</v>
      </c>
      <c r="P479" s="87"/>
      <c r="Q479" s="86" t="str">
        <f>+T474</f>
        <v>Carlos</v>
      </c>
      <c r="R479" s="16"/>
      <c r="S479" s="17">
        <v>2</v>
      </c>
      <c r="T479" s="16" t="s">
        <v>389</v>
      </c>
      <c r="U479" s="17">
        <v>6</v>
      </c>
      <c r="V479" s="16">
        <v>3</v>
      </c>
      <c r="W479" s="17">
        <v>1</v>
      </c>
      <c r="X479" s="17">
        <v>2</v>
      </c>
      <c r="Y479" s="17">
        <v>10</v>
      </c>
      <c r="Z479" s="17">
        <v>9</v>
      </c>
      <c r="AA479" s="17">
        <v>1</v>
      </c>
      <c r="AB479" s="21">
        <v>10</v>
      </c>
      <c r="AC479" s="16"/>
      <c r="AD479" s="16"/>
      <c r="AE479" s="101">
        <v>1</v>
      </c>
      <c r="AF479" s="102" t="s">
        <v>435</v>
      </c>
      <c r="AG479" s="103"/>
      <c r="AH479" s="103"/>
      <c r="AI479" s="103">
        <v>5</v>
      </c>
      <c r="AJ479" s="16"/>
      <c r="AK479" s="16"/>
      <c r="AL479" s="16"/>
      <c r="AM479" s="16"/>
    </row>
    <row r="480" spans="1:39" x14ac:dyDescent="0.3">
      <c r="A480" s="16"/>
      <c r="B480" s="26"/>
      <c r="C480" s="24">
        <v>9</v>
      </c>
      <c r="D480" s="52" t="s">
        <v>34</v>
      </c>
      <c r="E480" s="41"/>
      <c r="F480" s="41"/>
      <c r="G480" s="26"/>
      <c r="H480" s="26"/>
      <c r="I480" s="41" t="s">
        <v>564</v>
      </c>
      <c r="J480" s="16"/>
      <c r="K480" s="16"/>
      <c r="L480" s="19">
        <v>9</v>
      </c>
      <c r="M480" s="16" t="str">
        <f>+T474</f>
        <v>Carlos</v>
      </c>
      <c r="N480" s="83"/>
      <c r="O480" s="84" t="s">
        <v>6</v>
      </c>
      <c r="P480" s="83"/>
      <c r="Q480" s="16" t="str">
        <f>+T473</f>
        <v>Marcelo</v>
      </c>
      <c r="R480" s="16"/>
      <c r="S480" s="85">
        <v>3</v>
      </c>
      <c r="T480" s="86" t="s">
        <v>34</v>
      </c>
      <c r="U480" s="85">
        <v>6</v>
      </c>
      <c r="V480" s="86">
        <v>0</v>
      </c>
      <c r="W480" s="85">
        <v>3</v>
      </c>
      <c r="X480" s="85">
        <v>3</v>
      </c>
      <c r="Y480" s="85">
        <v>6</v>
      </c>
      <c r="Z480" s="85">
        <v>12</v>
      </c>
      <c r="AA480" s="85">
        <v>-6</v>
      </c>
      <c r="AB480" s="89">
        <v>3</v>
      </c>
      <c r="AC480" s="16"/>
      <c r="AD480" s="16"/>
      <c r="AE480" s="101">
        <v>2</v>
      </c>
      <c r="AF480" s="102" t="s">
        <v>34</v>
      </c>
      <c r="AG480" s="103"/>
      <c r="AH480" s="103"/>
      <c r="AI480" s="103">
        <v>5</v>
      </c>
      <c r="AJ480" s="16"/>
      <c r="AK480" s="16"/>
      <c r="AL480" s="16"/>
      <c r="AM480" s="16"/>
    </row>
    <row r="481" spans="1:39" x14ac:dyDescent="0.3">
      <c r="A481" s="16"/>
      <c r="B481" s="26"/>
      <c r="C481" s="24">
        <v>10</v>
      </c>
      <c r="D481" s="52" t="s">
        <v>603</v>
      </c>
      <c r="E481" s="41"/>
      <c r="F481" s="41"/>
      <c r="G481" s="26"/>
      <c r="H481" s="26"/>
      <c r="I481" s="41" t="s">
        <v>564</v>
      </c>
      <c r="J481" s="16"/>
      <c r="K481" s="16"/>
      <c r="L481" s="16"/>
      <c r="M481" s="16"/>
      <c r="N481" s="16"/>
      <c r="O481" s="16"/>
      <c r="P481" s="16"/>
      <c r="Q481" s="16"/>
      <c r="R481" s="16"/>
      <c r="S481" s="16"/>
      <c r="T481" s="16"/>
      <c r="U481" s="16"/>
      <c r="V481" s="16"/>
      <c r="W481" s="16"/>
      <c r="X481" s="16"/>
      <c r="Y481" s="16"/>
      <c r="Z481" s="16"/>
      <c r="AA481" s="16"/>
      <c r="AB481" s="16"/>
      <c r="AC481" s="16"/>
      <c r="AD481" s="16"/>
      <c r="AE481" s="101">
        <v>3</v>
      </c>
      <c r="AF481" s="102" t="s">
        <v>603</v>
      </c>
      <c r="AG481" s="103"/>
      <c r="AH481" s="103"/>
      <c r="AI481" s="103">
        <v>5</v>
      </c>
      <c r="AJ481" s="16"/>
      <c r="AK481" s="16"/>
      <c r="AL481" s="16"/>
      <c r="AM481" s="16"/>
    </row>
    <row r="482" spans="1:39" x14ac:dyDescent="0.3">
      <c r="A482" s="16"/>
      <c r="B482" s="26"/>
      <c r="C482" s="24">
        <v>11</v>
      </c>
      <c r="D482" s="36" t="s">
        <v>347</v>
      </c>
      <c r="E482" s="41"/>
      <c r="F482" s="41"/>
      <c r="G482" s="24"/>
      <c r="H482" s="24"/>
      <c r="I482" s="41" t="s">
        <v>564</v>
      </c>
      <c r="J482" s="16"/>
      <c r="K482" s="16"/>
      <c r="L482" s="16"/>
      <c r="M482" s="16"/>
      <c r="N482" s="16"/>
      <c r="O482" s="16"/>
      <c r="P482" s="16"/>
      <c r="Q482" s="16"/>
      <c r="R482" s="16"/>
      <c r="S482" s="16"/>
      <c r="T482" s="16"/>
      <c r="U482" s="16"/>
      <c r="V482" s="16"/>
      <c r="W482" s="16"/>
      <c r="X482" s="16"/>
      <c r="Y482" s="16"/>
      <c r="Z482" s="16"/>
      <c r="AA482" s="16"/>
      <c r="AB482" s="16"/>
      <c r="AC482" s="16"/>
      <c r="AD482" s="16"/>
      <c r="AE482" s="101">
        <v>4</v>
      </c>
      <c r="AF482" s="102" t="s">
        <v>347</v>
      </c>
      <c r="AG482" s="103"/>
      <c r="AH482" s="103"/>
      <c r="AI482" s="103">
        <v>5</v>
      </c>
      <c r="AJ482" s="16"/>
      <c r="AK482" s="16"/>
      <c r="AL482" s="16"/>
      <c r="AM482" s="16"/>
    </row>
    <row r="483" spans="1:39" x14ac:dyDescent="0.3">
      <c r="A483" s="16"/>
      <c r="B483" s="26"/>
      <c r="C483" s="24">
        <v>12</v>
      </c>
      <c r="D483" s="36" t="s">
        <v>11</v>
      </c>
      <c r="E483" s="41"/>
      <c r="F483" s="41"/>
      <c r="G483" s="26"/>
      <c r="H483" s="26"/>
      <c r="I483" s="41" t="s">
        <v>564</v>
      </c>
      <c r="J483" s="16"/>
      <c r="K483" s="16"/>
      <c r="L483" s="16"/>
      <c r="M483" s="16"/>
      <c r="N483" s="16"/>
      <c r="O483" s="16"/>
      <c r="P483" s="16"/>
      <c r="Q483" s="16"/>
      <c r="R483" s="16"/>
      <c r="S483" s="16"/>
      <c r="T483" s="16"/>
      <c r="U483" s="16"/>
      <c r="V483" s="16"/>
      <c r="W483" s="16"/>
      <c r="X483" s="16"/>
      <c r="Y483" s="16"/>
      <c r="Z483" s="16"/>
      <c r="AA483" s="16"/>
      <c r="AB483" s="16"/>
      <c r="AC483" s="16"/>
      <c r="AD483" s="16"/>
      <c r="AE483" s="101">
        <v>5</v>
      </c>
      <c r="AF483" s="102" t="s">
        <v>11</v>
      </c>
      <c r="AG483" s="103"/>
      <c r="AH483" s="103"/>
      <c r="AI483" s="103">
        <v>5</v>
      </c>
      <c r="AJ483" s="16"/>
      <c r="AK483" s="16"/>
      <c r="AL483" s="16"/>
      <c r="AM483" s="16"/>
    </row>
    <row r="484" spans="1:39" x14ac:dyDescent="0.3">
      <c r="A484" s="16"/>
      <c r="B484" s="26"/>
      <c r="C484" s="24">
        <v>13</v>
      </c>
      <c r="D484" s="27" t="s">
        <v>12</v>
      </c>
      <c r="E484" s="41"/>
      <c r="F484" s="41"/>
      <c r="G484" s="26"/>
      <c r="H484" s="26"/>
      <c r="I484" s="41" t="s">
        <v>564</v>
      </c>
      <c r="J484" s="16"/>
      <c r="K484" s="16"/>
      <c r="L484" s="16"/>
      <c r="M484" s="16"/>
      <c r="N484" s="16"/>
      <c r="O484" s="16"/>
      <c r="P484" s="16"/>
      <c r="Q484" s="16"/>
      <c r="R484" s="16"/>
      <c r="S484" s="16"/>
      <c r="T484" s="16"/>
      <c r="U484" s="16"/>
      <c r="V484" s="16"/>
      <c r="W484" s="16"/>
      <c r="X484" s="16"/>
      <c r="Y484" s="16"/>
      <c r="Z484" s="16"/>
      <c r="AA484" s="16"/>
      <c r="AB484" s="16"/>
      <c r="AC484" s="16"/>
      <c r="AD484" s="16"/>
      <c r="AE484" s="101">
        <v>6</v>
      </c>
      <c r="AF484" s="102" t="s">
        <v>12</v>
      </c>
      <c r="AG484" s="103"/>
      <c r="AH484" s="103"/>
      <c r="AI484" s="103">
        <v>5</v>
      </c>
      <c r="AJ484" s="16"/>
      <c r="AK484" s="16"/>
      <c r="AL484" s="16"/>
      <c r="AM484" s="16"/>
    </row>
    <row r="485" spans="1:39" x14ac:dyDescent="0.3">
      <c r="A485" s="16"/>
      <c r="B485" s="26"/>
      <c r="C485" s="24">
        <v>14</v>
      </c>
      <c r="D485" s="27" t="s">
        <v>576</v>
      </c>
      <c r="E485" s="41"/>
      <c r="F485" s="41"/>
      <c r="G485" s="26"/>
      <c r="H485" s="26"/>
      <c r="I485" s="41" t="s">
        <v>564</v>
      </c>
      <c r="J485" s="16"/>
      <c r="K485" s="16"/>
      <c r="L485" s="16"/>
      <c r="M485" s="16"/>
      <c r="N485" s="16"/>
      <c r="O485" s="16"/>
      <c r="P485" s="16"/>
      <c r="Q485" s="16"/>
      <c r="R485" s="16"/>
      <c r="S485" s="16"/>
      <c r="T485" s="16"/>
      <c r="U485" s="16"/>
      <c r="V485" s="16"/>
      <c r="W485" s="16"/>
      <c r="X485" s="16"/>
      <c r="Y485" s="16"/>
      <c r="Z485" s="16"/>
      <c r="AA485" s="16"/>
      <c r="AB485" s="16"/>
      <c r="AC485" s="16"/>
      <c r="AD485" s="16"/>
      <c r="AE485" s="101">
        <v>7</v>
      </c>
      <c r="AF485" s="102" t="s">
        <v>576</v>
      </c>
      <c r="AG485" s="103"/>
      <c r="AH485" s="103"/>
      <c r="AI485" s="103">
        <v>5</v>
      </c>
      <c r="AJ485" s="16"/>
      <c r="AK485" s="16"/>
      <c r="AL485" s="16"/>
      <c r="AM485" s="16"/>
    </row>
    <row r="486" spans="1:39" x14ac:dyDescent="0.3">
      <c r="A486" s="16"/>
      <c r="B486" s="26"/>
      <c r="C486" s="24">
        <v>15</v>
      </c>
      <c r="D486" s="27" t="s">
        <v>425</v>
      </c>
      <c r="E486" s="41"/>
      <c r="F486" s="41"/>
      <c r="G486" s="24"/>
      <c r="H486" s="24"/>
      <c r="I486" s="41" t="s">
        <v>565</v>
      </c>
      <c r="J486" s="16"/>
      <c r="K486" s="16"/>
      <c r="L486" s="16"/>
      <c r="M486" s="16"/>
      <c r="N486" s="16"/>
      <c r="O486" s="16"/>
      <c r="P486" s="16"/>
      <c r="Q486" s="16"/>
      <c r="R486" s="16"/>
      <c r="S486" s="16"/>
      <c r="T486" s="16"/>
      <c r="U486" s="16"/>
      <c r="V486" s="16"/>
      <c r="W486" s="16"/>
      <c r="X486" s="16"/>
      <c r="Y486" s="16"/>
      <c r="Z486" s="16"/>
      <c r="AA486" s="16"/>
      <c r="AB486" s="16"/>
      <c r="AC486" s="16"/>
      <c r="AD486" s="16"/>
      <c r="AE486" s="97">
        <v>1</v>
      </c>
      <c r="AF486" s="100" t="s">
        <v>425</v>
      </c>
      <c r="AG486" s="99"/>
      <c r="AH486" s="99"/>
      <c r="AI486" s="99">
        <v>5</v>
      </c>
      <c r="AJ486" s="16"/>
      <c r="AK486" s="16"/>
      <c r="AL486" s="16"/>
      <c r="AM486" s="16"/>
    </row>
    <row r="487" spans="1:39" x14ac:dyDescent="0.3">
      <c r="A487" s="16"/>
      <c r="B487" s="26"/>
      <c r="C487" s="24">
        <v>16</v>
      </c>
      <c r="D487" s="36" t="s">
        <v>301</v>
      </c>
      <c r="E487" s="41"/>
      <c r="F487" s="41"/>
      <c r="G487" s="26"/>
      <c r="H487" s="26"/>
      <c r="I487" s="41" t="s">
        <v>565</v>
      </c>
      <c r="J487" s="16"/>
      <c r="K487" s="16"/>
      <c r="L487" s="16"/>
      <c r="M487" s="16"/>
      <c r="N487" s="16"/>
      <c r="O487" s="16"/>
      <c r="P487" s="16"/>
      <c r="Q487" s="16"/>
      <c r="R487" s="16"/>
      <c r="S487" s="16"/>
      <c r="T487" s="16"/>
      <c r="U487" s="16"/>
      <c r="V487" s="16"/>
      <c r="W487" s="16"/>
      <c r="X487" s="16"/>
      <c r="Y487" s="16"/>
      <c r="Z487" s="16"/>
      <c r="AA487" s="16"/>
      <c r="AB487" s="16"/>
      <c r="AC487" s="16"/>
      <c r="AD487" s="16"/>
      <c r="AE487" s="97">
        <v>2</v>
      </c>
      <c r="AF487" s="100" t="s">
        <v>301</v>
      </c>
      <c r="AG487" s="99"/>
      <c r="AH487" s="99"/>
      <c r="AI487" s="99">
        <v>5</v>
      </c>
      <c r="AJ487" s="16"/>
      <c r="AK487" s="16"/>
      <c r="AL487" s="16"/>
      <c r="AM487" s="16"/>
    </row>
    <row r="488" spans="1:39" x14ac:dyDescent="0.3">
      <c r="A488" s="16"/>
      <c r="B488" s="26"/>
      <c r="C488" s="24">
        <v>17</v>
      </c>
      <c r="D488" s="52" t="s">
        <v>604</v>
      </c>
      <c r="E488" s="41"/>
      <c r="F488" s="41"/>
      <c r="G488" s="26"/>
      <c r="H488" s="26"/>
      <c r="I488" s="41" t="s">
        <v>565</v>
      </c>
      <c r="J488" s="16"/>
      <c r="K488" s="16"/>
      <c r="L488" s="16"/>
      <c r="M488" s="16"/>
      <c r="N488" s="16"/>
      <c r="O488" s="16"/>
      <c r="P488" s="16"/>
      <c r="Q488" s="16"/>
      <c r="R488" s="16"/>
      <c r="S488" s="16"/>
      <c r="T488" s="16"/>
      <c r="U488" s="16"/>
      <c r="V488" s="16"/>
      <c r="W488" s="16"/>
      <c r="X488" s="16"/>
      <c r="Y488" s="16"/>
      <c r="Z488" s="16"/>
      <c r="AA488" s="16"/>
      <c r="AB488" s="16"/>
      <c r="AC488" s="16"/>
      <c r="AD488" s="16"/>
      <c r="AE488" s="97">
        <v>3</v>
      </c>
      <c r="AF488" s="100" t="s">
        <v>604</v>
      </c>
      <c r="AG488" s="99"/>
      <c r="AH488" s="99"/>
      <c r="AI488" s="99">
        <v>5</v>
      </c>
      <c r="AJ488" s="16"/>
      <c r="AK488" s="16"/>
      <c r="AL488" s="16"/>
      <c r="AM488" s="16"/>
    </row>
    <row r="489" spans="1:39" x14ac:dyDescent="0.3">
      <c r="A489" s="16"/>
      <c r="B489" s="26"/>
      <c r="C489" s="24">
        <v>18</v>
      </c>
      <c r="D489" s="52" t="s">
        <v>605</v>
      </c>
      <c r="E489" s="41"/>
      <c r="F489" s="41"/>
      <c r="G489" s="26"/>
      <c r="H489" s="26"/>
      <c r="I489" s="41" t="s">
        <v>565</v>
      </c>
      <c r="J489" s="16"/>
      <c r="K489" s="16"/>
      <c r="L489" s="16"/>
      <c r="M489" s="16"/>
      <c r="N489" s="16"/>
      <c r="O489" s="16"/>
      <c r="P489" s="16"/>
      <c r="Q489" s="16"/>
      <c r="R489" s="16"/>
      <c r="S489" s="16"/>
      <c r="T489" s="16"/>
      <c r="U489" s="16"/>
      <c r="V489" s="16"/>
      <c r="W489" s="16"/>
      <c r="X489" s="16"/>
      <c r="Y489" s="16"/>
      <c r="Z489" s="16"/>
      <c r="AA489" s="16"/>
      <c r="AB489" s="16"/>
      <c r="AC489" s="16"/>
      <c r="AD489" s="16"/>
      <c r="AE489" s="97">
        <v>4</v>
      </c>
      <c r="AF489" s="100" t="s">
        <v>605</v>
      </c>
      <c r="AG489" s="99"/>
      <c r="AH489" s="99"/>
      <c r="AI489" s="99">
        <v>5</v>
      </c>
      <c r="AJ489" s="16"/>
      <c r="AK489" s="16"/>
      <c r="AL489" s="16"/>
      <c r="AM489" s="16"/>
    </row>
    <row r="490" spans="1:39" x14ac:dyDescent="0.3">
      <c r="A490" s="16"/>
      <c r="B490" s="26"/>
      <c r="C490" s="24">
        <v>19</v>
      </c>
      <c r="D490" s="52" t="s">
        <v>606</v>
      </c>
      <c r="E490" s="41"/>
      <c r="F490" s="41"/>
      <c r="G490" s="26"/>
      <c r="H490" s="26"/>
      <c r="I490" s="41" t="s">
        <v>565</v>
      </c>
      <c r="J490" s="16"/>
      <c r="K490" s="16"/>
      <c r="L490" s="16"/>
      <c r="M490" s="16"/>
      <c r="N490" s="16"/>
      <c r="O490" s="16"/>
      <c r="P490" s="16"/>
      <c r="Q490" s="16"/>
      <c r="R490" s="16"/>
      <c r="S490" s="16"/>
      <c r="T490" s="16"/>
      <c r="U490" s="16"/>
      <c r="V490" s="16"/>
      <c r="W490" s="16"/>
      <c r="X490" s="16"/>
      <c r="Y490" s="16"/>
      <c r="Z490" s="16"/>
      <c r="AA490" s="16"/>
      <c r="AB490" s="16"/>
      <c r="AC490" s="16"/>
      <c r="AD490" s="16"/>
      <c r="AE490" s="97">
        <v>5</v>
      </c>
      <c r="AF490" s="100" t="s">
        <v>606</v>
      </c>
      <c r="AG490" s="99"/>
      <c r="AH490" s="99"/>
      <c r="AI490" s="99">
        <v>5</v>
      </c>
      <c r="AJ490" s="16"/>
      <c r="AK490" s="16"/>
      <c r="AL490" s="16"/>
      <c r="AM490" s="16"/>
    </row>
    <row r="491" spans="1:39" x14ac:dyDescent="0.3">
      <c r="A491" s="16"/>
      <c r="B491" s="26"/>
      <c r="C491" s="24">
        <v>20</v>
      </c>
      <c r="D491" s="52" t="s">
        <v>607</v>
      </c>
      <c r="E491" s="41"/>
      <c r="F491" s="41"/>
      <c r="G491" s="24"/>
      <c r="H491" s="24"/>
      <c r="I491" s="41" t="s">
        <v>565</v>
      </c>
      <c r="J491" s="16"/>
      <c r="K491" s="16"/>
      <c r="L491" s="16"/>
      <c r="M491" s="16"/>
      <c r="N491" s="16"/>
      <c r="O491" s="16"/>
      <c r="P491" s="16"/>
      <c r="Q491" s="16"/>
      <c r="R491" s="16"/>
      <c r="S491" s="16"/>
      <c r="T491" s="16"/>
      <c r="U491" s="16"/>
      <c r="V491" s="16"/>
      <c r="W491" s="16"/>
      <c r="X491" s="16"/>
      <c r="Y491" s="16"/>
      <c r="Z491" s="16"/>
      <c r="AA491" s="16"/>
      <c r="AB491" s="16"/>
      <c r="AC491" s="16"/>
      <c r="AD491" s="16"/>
      <c r="AE491" s="97">
        <v>6</v>
      </c>
      <c r="AF491" s="100" t="s">
        <v>607</v>
      </c>
      <c r="AG491" s="99"/>
      <c r="AH491" s="99"/>
      <c r="AI491" s="99">
        <v>5</v>
      </c>
      <c r="AJ491" s="16"/>
      <c r="AK491" s="16"/>
      <c r="AL491" s="16"/>
      <c r="AM491" s="16"/>
    </row>
    <row r="492" spans="1:39" x14ac:dyDescent="0.3">
      <c r="A492" s="16"/>
      <c r="B492" s="26"/>
      <c r="C492" s="24">
        <v>21</v>
      </c>
      <c r="D492" s="36" t="s">
        <v>608</v>
      </c>
      <c r="E492" s="41"/>
      <c r="F492" s="41"/>
      <c r="G492" s="26"/>
      <c r="H492" s="26"/>
      <c r="I492" s="41" t="s">
        <v>565</v>
      </c>
      <c r="J492" s="16"/>
      <c r="K492" s="16"/>
      <c r="L492" s="16"/>
      <c r="M492" s="16"/>
      <c r="N492" s="16"/>
      <c r="O492" s="16"/>
      <c r="P492" s="16"/>
      <c r="Q492" s="16"/>
      <c r="R492" s="16"/>
      <c r="S492" s="16"/>
      <c r="T492" s="16"/>
      <c r="U492" s="16"/>
      <c r="V492" s="16"/>
      <c r="W492" s="16"/>
      <c r="X492" s="16"/>
      <c r="Y492" s="16"/>
      <c r="Z492" s="16"/>
      <c r="AA492" s="16"/>
      <c r="AB492" s="16"/>
      <c r="AC492" s="16"/>
      <c r="AD492" s="16"/>
      <c r="AE492" s="97">
        <v>7</v>
      </c>
      <c r="AF492" s="100" t="s">
        <v>608</v>
      </c>
      <c r="AG492" s="99"/>
      <c r="AH492" s="99"/>
      <c r="AI492" s="99">
        <v>5</v>
      </c>
      <c r="AJ492" s="16"/>
      <c r="AK492" s="16"/>
      <c r="AL492" s="16"/>
      <c r="AM492" s="16"/>
    </row>
    <row r="493" spans="1:39" x14ac:dyDescent="0.3">
      <c r="A493" s="16"/>
      <c r="B493" s="16"/>
      <c r="C493" s="17"/>
      <c r="D493" s="16"/>
      <c r="E493" s="16"/>
      <c r="F493" s="16"/>
      <c r="G493" s="16"/>
      <c r="H493" s="16"/>
      <c r="I493" s="16"/>
      <c r="J493" s="16"/>
      <c r="K493" s="16"/>
      <c r="L493" s="16"/>
      <c r="M493" s="16"/>
      <c r="N493" s="16"/>
      <c r="O493" s="16"/>
      <c r="P493" s="16"/>
      <c r="Q493" s="16"/>
      <c r="R493" s="16"/>
      <c r="S493" s="16"/>
      <c r="T493" s="16"/>
      <c r="U493" s="16"/>
      <c r="V493" s="16"/>
      <c r="W493" s="16"/>
      <c r="X493" s="16"/>
      <c r="Y493" s="16"/>
      <c r="Z493" s="16"/>
      <c r="AA493" s="16"/>
      <c r="AB493" s="16"/>
      <c r="AC493" s="16"/>
      <c r="AD493" s="16"/>
      <c r="AE493" s="17"/>
      <c r="AF493" s="16"/>
      <c r="AG493" s="16"/>
      <c r="AH493" s="16"/>
      <c r="AI493" s="16"/>
      <c r="AJ493" s="16"/>
      <c r="AK493" s="16"/>
      <c r="AL493" s="16"/>
      <c r="AM493" s="16"/>
    </row>
    <row r="494" spans="1:39" x14ac:dyDescent="0.3">
      <c r="A494" s="16"/>
      <c r="B494" s="20"/>
      <c r="C494" s="20"/>
      <c r="D494" s="20" t="s">
        <v>594</v>
      </c>
      <c r="E494" s="20"/>
      <c r="F494" s="20"/>
      <c r="G494" s="20"/>
      <c r="H494" s="20"/>
      <c r="I494" s="20"/>
      <c r="J494" s="16"/>
      <c r="K494" s="16"/>
      <c r="L494" s="20"/>
      <c r="M494" s="20" t="s">
        <v>595</v>
      </c>
      <c r="N494" s="20"/>
      <c r="O494" s="20"/>
      <c r="P494" s="20"/>
      <c r="Q494" s="20"/>
      <c r="R494" s="16"/>
      <c r="S494" s="154" t="s">
        <v>596</v>
      </c>
      <c r="T494" s="154"/>
      <c r="U494" s="154"/>
      <c r="V494" s="154"/>
      <c r="W494" s="154"/>
      <c r="X494" s="154"/>
      <c r="Y494" s="154"/>
      <c r="Z494" s="154"/>
      <c r="AA494" s="154"/>
      <c r="AB494" s="154"/>
      <c r="AC494" s="16"/>
      <c r="AD494" s="16"/>
      <c r="AE494" s="20"/>
      <c r="AF494" s="20" t="s">
        <v>594</v>
      </c>
      <c r="AG494" s="20"/>
      <c r="AH494" s="20"/>
      <c r="AI494" s="20"/>
      <c r="AJ494" s="16"/>
      <c r="AK494" s="16"/>
      <c r="AL494" s="16"/>
      <c r="AM494" s="16"/>
    </row>
    <row r="495" spans="1:39" x14ac:dyDescent="0.3">
      <c r="A495" s="16"/>
      <c r="B495" s="23" t="s">
        <v>14</v>
      </c>
      <c r="C495" s="22" t="s">
        <v>15</v>
      </c>
      <c r="D495" s="23" t="s">
        <v>78</v>
      </c>
      <c r="E495" s="22" t="s">
        <v>1</v>
      </c>
      <c r="F495" s="22" t="s">
        <v>7</v>
      </c>
      <c r="G495" s="22" t="s">
        <v>64</v>
      </c>
      <c r="H495" s="22" t="s">
        <v>65</v>
      </c>
      <c r="I495" s="22" t="s">
        <v>77</v>
      </c>
      <c r="J495" s="16"/>
      <c r="K495" s="16"/>
      <c r="L495" s="82" t="s">
        <v>233</v>
      </c>
      <c r="M495" s="82" t="s">
        <v>231</v>
      </c>
      <c r="N495" s="82"/>
      <c r="O495" s="82" t="s">
        <v>234</v>
      </c>
      <c r="P495" s="82"/>
      <c r="Q495" s="82" t="s">
        <v>232</v>
      </c>
      <c r="R495" s="16"/>
      <c r="S495" s="17"/>
      <c r="T495" s="16"/>
      <c r="U495" s="17" t="s">
        <v>0</v>
      </c>
      <c r="V495" s="17" t="s">
        <v>1</v>
      </c>
      <c r="W495" s="17" t="s">
        <v>2</v>
      </c>
      <c r="X495" s="17" t="s">
        <v>3</v>
      </c>
      <c r="Y495" s="17" t="s">
        <v>4</v>
      </c>
      <c r="Z495" s="17" t="s">
        <v>5</v>
      </c>
      <c r="AA495" s="17" t="s">
        <v>52</v>
      </c>
      <c r="AB495" s="21" t="s">
        <v>53</v>
      </c>
      <c r="AC495" s="16"/>
      <c r="AD495" s="16"/>
      <c r="AE495" s="95" t="s">
        <v>15</v>
      </c>
      <c r="AF495" s="96" t="s">
        <v>78</v>
      </c>
      <c r="AG495" s="95" t="s">
        <v>1</v>
      </c>
      <c r="AH495" s="95" t="s">
        <v>7</v>
      </c>
      <c r="AI495" s="95" t="s">
        <v>382</v>
      </c>
      <c r="AJ495" s="16"/>
      <c r="AK495" s="16"/>
      <c r="AL495" s="16"/>
      <c r="AM495" s="16"/>
    </row>
    <row r="496" spans="1:39" x14ac:dyDescent="0.3">
      <c r="A496" s="16"/>
      <c r="B496" s="26"/>
      <c r="C496" s="24">
        <v>1</v>
      </c>
      <c r="D496" s="11" t="s">
        <v>601</v>
      </c>
      <c r="E496" s="41"/>
      <c r="F496" s="41"/>
      <c r="G496" s="26"/>
      <c r="H496" s="26"/>
      <c r="I496" s="41" t="s">
        <v>580</v>
      </c>
      <c r="J496" s="16"/>
      <c r="K496" s="16"/>
      <c r="L496" s="19">
        <v>1</v>
      </c>
      <c r="M496" s="16" t="str">
        <f>+T496</f>
        <v>Henry</v>
      </c>
      <c r="N496" s="83"/>
      <c r="O496" s="84" t="s">
        <v>6</v>
      </c>
      <c r="P496" s="83"/>
      <c r="Q496" s="16" t="str">
        <f>+T497</f>
        <v>Marcelo</v>
      </c>
      <c r="R496" s="16"/>
      <c r="S496" s="85">
        <v>1</v>
      </c>
      <c r="T496" s="86" t="s">
        <v>310</v>
      </c>
      <c r="U496" s="85">
        <v>6</v>
      </c>
      <c r="V496" s="86">
        <f>IF(N497&gt;P497,1,0)+IF(P499&gt;N499,1,0)+IF(N500&gt;P500,1,0)+IF(P502&gt;N502,1,0)+IF(N503&gt;P503,1,0)+IF(N496&gt;P496,1,0)</f>
        <v>0</v>
      </c>
      <c r="W496" s="85">
        <f>IF(N497=P497,1,0)+IF(P499=N499,1,0)+IF(N500=P500,1,0)+IF(P502=N502,1,0)+IF(N503=P503,1,0)+IF(N496=P496,1,0)</f>
        <v>6</v>
      </c>
      <c r="X496" s="85">
        <f>IF(N497&lt;P497,1,0)+IF(P499&lt;N499,1,0)+IF(N500&lt;P500,1,0)+IF(P502&lt;N502,1,0)+IF(N503&lt;P503,1,0)+IF(N496&lt;P496,1,0)</f>
        <v>0</v>
      </c>
      <c r="Y496" s="85">
        <f>+N496+N497+P499+N500+P502+N503</f>
        <v>0</v>
      </c>
      <c r="Z496" s="85">
        <f>+P496+P497+N499+P500+N502+P503</f>
        <v>0</v>
      </c>
      <c r="AA496" s="85">
        <f>+Y496-Z496</f>
        <v>0</v>
      </c>
      <c r="AB496" s="89">
        <f>+V496*3+W496*1+X496*0</f>
        <v>6</v>
      </c>
      <c r="AC496" s="16"/>
      <c r="AD496" s="16"/>
      <c r="AE496" s="97">
        <v>1</v>
      </c>
      <c r="AF496" s="100" t="s">
        <v>601</v>
      </c>
      <c r="AG496" s="99"/>
      <c r="AH496" s="99"/>
      <c r="AI496" s="99"/>
      <c r="AJ496" s="16"/>
      <c r="AK496" s="16"/>
      <c r="AL496" s="16"/>
      <c r="AM496" s="16"/>
    </row>
    <row r="497" spans="1:39" x14ac:dyDescent="0.3">
      <c r="A497" s="16"/>
      <c r="B497" s="26"/>
      <c r="C497" s="24">
        <v>2</v>
      </c>
      <c r="D497" s="52" t="s">
        <v>309</v>
      </c>
      <c r="E497" s="41"/>
      <c r="F497" s="41"/>
      <c r="G497" s="26"/>
      <c r="H497" s="26"/>
      <c r="I497" s="41" t="s">
        <v>580</v>
      </c>
      <c r="J497" s="16"/>
      <c r="K497" s="16"/>
      <c r="L497" s="85">
        <v>2</v>
      </c>
      <c r="M497" s="86" t="str">
        <f>+T496</f>
        <v>Henry</v>
      </c>
      <c r="N497" s="87"/>
      <c r="O497" s="88" t="s">
        <v>6</v>
      </c>
      <c r="P497" s="87"/>
      <c r="Q497" s="86" t="str">
        <f>+T498</f>
        <v>Carlos</v>
      </c>
      <c r="R497" s="16"/>
      <c r="S497" s="17">
        <v>2</v>
      </c>
      <c r="T497" s="16" t="s">
        <v>326</v>
      </c>
      <c r="U497" s="17">
        <v>6</v>
      </c>
      <c r="V497" s="16">
        <f>IF(N498&gt;P498,1,0)+IF(P499&lt;N499,1,0)+IF(N501&lt;P501,1,0)+IF(P502&lt;N502,1,0)+IF(N504&lt;P504,1,0)+IF(N496&lt;P496,1,0)</f>
        <v>0</v>
      </c>
      <c r="W497" s="17">
        <f>IF(N498=P498,1,0)+IF(P499=N499,1,0)+IF(N501=P501,1,0)+IF(P502=N502,1,0)+IF(N504=P504,1,0)+IF(N496=P496,1,0)</f>
        <v>6</v>
      </c>
      <c r="X497" s="17">
        <f>IF(N498&lt;P498,1,0)+IF(P499&gt;N499,1,0)+IF(N501&gt;P501,1,0)+IF(P502&gt;N502,1,0)+IF(N504&gt;P504,1,0)+IF(N496&gt;P496,1,0)</f>
        <v>0</v>
      </c>
      <c r="Y497" s="17">
        <f>+P496+N498+N499+P501+N502+P504</f>
        <v>0</v>
      </c>
      <c r="Z497" s="17">
        <f>+N496+P498+P499+N501+P502+N504</f>
        <v>0</v>
      </c>
      <c r="AA497" s="17">
        <f>+Y497-Z497</f>
        <v>0</v>
      </c>
      <c r="AB497" s="21">
        <f>+V497*3+W497*1+X497*0</f>
        <v>6</v>
      </c>
      <c r="AC497" s="16"/>
      <c r="AD497" s="16"/>
      <c r="AE497" s="97">
        <v>2</v>
      </c>
      <c r="AF497" s="100" t="s">
        <v>309</v>
      </c>
      <c r="AG497" s="99"/>
      <c r="AH497" s="99"/>
      <c r="AI497" s="99"/>
      <c r="AJ497" s="16"/>
      <c r="AK497" s="16"/>
      <c r="AL497" s="16"/>
      <c r="AM497" s="16"/>
    </row>
    <row r="498" spans="1:39" x14ac:dyDescent="0.3">
      <c r="A498" s="16"/>
      <c r="B498" s="26"/>
      <c r="C498" s="24">
        <v>3</v>
      </c>
      <c r="D498" s="52" t="s">
        <v>609</v>
      </c>
      <c r="E498" s="41"/>
      <c r="F498" s="41"/>
      <c r="G498" s="26"/>
      <c r="H498" s="26"/>
      <c r="I498" s="41" t="s">
        <v>580</v>
      </c>
      <c r="J498" s="16"/>
      <c r="K498" s="16"/>
      <c r="L498" s="19">
        <v>3</v>
      </c>
      <c r="M498" s="16" t="str">
        <f>+T497</f>
        <v>Marcelo</v>
      </c>
      <c r="N498" s="83"/>
      <c r="O498" s="84" t="s">
        <v>6</v>
      </c>
      <c r="P498" s="83"/>
      <c r="Q498" s="16" t="str">
        <f>+T498</f>
        <v>Carlos</v>
      </c>
      <c r="R498" s="16"/>
      <c r="S498" s="85">
        <v>3</v>
      </c>
      <c r="T498" s="86" t="s">
        <v>389</v>
      </c>
      <c r="U498" s="85">
        <v>6</v>
      </c>
      <c r="V498" s="86">
        <f>IF(N498&lt;P498,1,0)+IF(P500&gt;N500,1,0)+IF(N501&gt;P501,1,0)+IF(P503&gt;N503,1,0)+IF(N504&gt;P504,1,0)+IF(N497&lt;P497,1,0)</f>
        <v>0</v>
      </c>
      <c r="W498" s="85">
        <f>IF(N498=P498,1,0)+IF(P500=N500,1,0)+IF(N501=P501,1,0)+IF(P503=N503,1,0)+IF(N504=P504,1,0)+IF(N497=P497,1,0)</f>
        <v>6</v>
      </c>
      <c r="X498" s="85">
        <f>IF(N498&gt;P498,1,0)+IF(P500&lt;N500,1,0)+IF(N501&lt;P501,1,0)+IF(P503&lt;N503,1,0)+IF(N504&lt;P504,1,0)+IF(N497&gt;P497,1,0)</f>
        <v>0</v>
      </c>
      <c r="Y498" s="85">
        <f>+P497+P498+P500+N501+P503+N504</f>
        <v>0</v>
      </c>
      <c r="Z498" s="85">
        <f>+N497+N498+N500+P501+N503+P504</f>
        <v>0</v>
      </c>
      <c r="AA498" s="85">
        <f>+Y498-Z498</f>
        <v>0</v>
      </c>
      <c r="AB498" s="89">
        <f>+V498*3+W498*1+X498*0</f>
        <v>6</v>
      </c>
      <c r="AC498" s="16"/>
      <c r="AD498" s="16"/>
      <c r="AE498" s="97">
        <v>3</v>
      </c>
      <c r="AF498" s="100" t="s">
        <v>609</v>
      </c>
      <c r="AG498" s="99"/>
      <c r="AH498" s="99"/>
      <c r="AI498" s="99"/>
      <c r="AJ498" s="16"/>
      <c r="AK498" s="16"/>
      <c r="AL498" s="16"/>
      <c r="AM498" s="16"/>
    </row>
    <row r="499" spans="1:39" x14ac:dyDescent="0.3">
      <c r="A499" s="16"/>
      <c r="B499" s="26"/>
      <c r="C499" s="24">
        <v>4</v>
      </c>
      <c r="D499" s="52" t="s">
        <v>299</v>
      </c>
      <c r="E499" s="41"/>
      <c r="F499" s="41"/>
      <c r="G499" s="26"/>
      <c r="H499" s="26"/>
      <c r="I499" s="41" t="s">
        <v>580</v>
      </c>
      <c r="J499" s="16"/>
      <c r="K499" s="16"/>
      <c r="L499" s="85">
        <v>4</v>
      </c>
      <c r="M499" s="86" t="str">
        <f>+T497</f>
        <v>Marcelo</v>
      </c>
      <c r="N499" s="87"/>
      <c r="O499" s="88" t="s">
        <v>6</v>
      </c>
      <c r="P499" s="87"/>
      <c r="Q499" s="86" t="str">
        <f>+T496</f>
        <v>Henry</v>
      </c>
      <c r="R499" s="16"/>
      <c r="S499" s="16"/>
      <c r="T499" s="16"/>
      <c r="U499" s="16"/>
      <c r="V499" s="16"/>
      <c r="W499" s="16"/>
      <c r="X499" s="16"/>
      <c r="Y499" s="16"/>
      <c r="Z499" s="16"/>
      <c r="AA499" s="16"/>
      <c r="AB499" s="16"/>
      <c r="AC499" s="16"/>
      <c r="AD499" s="16"/>
      <c r="AE499" s="97">
        <v>4</v>
      </c>
      <c r="AF499" s="100" t="s">
        <v>299</v>
      </c>
      <c r="AG499" s="99"/>
      <c r="AH499" s="99"/>
      <c r="AI499" s="99"/>
      <c r="AJ499" s="16"/>
      <c r="AK499" s="16"/>
      <c r="AL499" s="16"/>
      <c r="AM499" s="16"/>
    </row>
    <row r="500" spans="1:39" x14ac:dyDescent="0.3">
      <c r="A500" s="16"/>
      <c r="B500" s="26"/>
      <c r="C500" s="24">
        <v>5</v>
      </c>
      <c r="D500" s="52" t="s">
        <v>327</v>
      </c>
      <c r="E500" s="41"/>
      <c r="F500" s="41"/>
      <c r="G500" s="26"/>
      <c r="H500" s="26"/>
      <c r="I500" s="41" t="s">
        <v>580</v>
      </c>
      <c r="J500" s="16"/>
      <c r="K500" s="16"/>
      <c r="L500" s="19">
        <v>5</v>
      </c>
      <c r="M500" s="16" t="str">
        <f>+T496</f>
        <v>Henry</v>
      </c>
      <c r="N500" s="83"/>
      <c r="O500" s="84" t="s">
        <v>6</v>
      </c>
      <c r="P500" s="83"/>
      <c r="Q500" s="16" t="str">
        <f>+T498</f>
        <v>Carlos</v>
      </c>
      <c r="R500" s="16"/>
      <c r="S500" s="154" t="s">
        <v>596</v>
      </c>
      <c r="T500" s="154"/>
      <c r="U500" s="154"/>
      <c r="V500" s="154"/>
      <c r="W500" s="154"/>
      <c r="X500" s="154"/>
      <c r="Y500" s="154"/>
      <c r="Z500" s="154"/>
      <c r="AA500" s="154"/>
      <c r="AB500" s="154"/>
      <c r="AC500" s="16"/>
      <c r="AD500" s="16"/>
      <c r="AE500" s="97">
        <v>5</v>
      </c>
      <c r="AF500" s="100" t="s">
        <v>327</v>
      </c>
      <c r="AG500" s="99"/>
      <c r="AH500" s="99"/>
      <c r="AI500" s="99"/>
      <c r="AJ500" s="16"/>
      <c r="AK500" s="16"/>
      <c r="AL500" s="16"/>
      <c r="AM500" s="16"/>
    </row>
    <row r="501" spans="1:39" x14ac:dyDescent="0.3">
      <c r="A501" s="16"/>
      <c r="B501" s="26"/>
      <c r="C501" s="24">
        <v>6</v>
      </c>
      <c r="D501" s="52" t="s">
        <v>325</v>
      </c>
      <c r="E501" s="41"/>
      <c r="F501" s="41"/>
      <c r="G501" s="26"/>
      <c r="H501" s="26"/>
      <c r="I501" s="41" t="s">
        <v>580</v>
      </c>
      <c r="J501" s="16"/>
      <c r="K501" s="16"/>
      <c r="L501" s="85">
        <v>6</v>
      </c>
      <c r="M501" s="86" t="str">
        <f>+T498</f>
        <v>Carlos</v>
      </c>
      <c r="N501" s="87"/>
      <c r="O501" s="88" t="s">
        <v>6</v>
      </c>
      <c r="P501" s="87"/>
      <c r="Q501" s="86" t="str">
        <f>+T497</f>
        <v>Marcelo</v>
      </c>
      <c r="R501" s="16"/>
      <c r="S501" s="17"/>
      <c r="T501" s="16"/>
      <c r="U501" s="17" t="s">
        <v>0</v>
      </c>
      <c r="V501" s="17" t="s">
        <v>1</v>
      </c>
      <c r="W501" s="17" t="s">
        <v>2</v>
      </c>
      <c r="X501" s="17" t="s">
        <v>3</v>
      </c>
      <c r="Y501" s="17" t="s">
        <v>4</v>
      </c>
      <c r="Z501" s="17" t="s">
        <v>5</v>
      </c>
      <c r="AA501" s="17" t="s">
        <v>52</v>
      </c>
      <c r="AB501" s="21" t="s">
        <v>53</v>
      </c>
      <c r="AC501" s="16"/>
      <c r="AD501" s="16"/>
      <c r="AE501" s="97">
        <v>6</v>
      </c>
      <c r="AF501" s="100" t="s">
        <v>325</v>
      </c>
      <c r="AG501" s="99"/>
      <c r="AH501" s="99"/>
      <c r="AI501" s="99"/>
      <c r="AJ501" s="16"/>
      <c r="AK501" s="16"/>
      <c r="AL501" s="16"/>
      <c r="AM501" s="16"/>
    </row>
    <row r="502" spans="1:39" x14ac:dyDescent="0.3">
      <c r="A502" s="16"/>
      <c r="B502" s="26"/>
      <c r="C502" s="24">
        <v>7</v>
      </c>
      <c r="D502" s="52" t="s">
        <v>391</v>
      </c>
      <c r="E502" s="41"/>
      <c r="F502" s="41"/>
      <c r="G502" s="26"/>
      <c r="H502" s="26"/>
      <c r="I502" s="41" t="s">
        <v>580</v>
      </c>
      <c r="J502" s="16"/>
      <c r="K502" s="16"/>
      <c r="L502" s="19">
        <v>7</v>
      </c>
      <c r="M502" s="16" t="str">
        <f>+T497</f>
        <v>Marcelo</v>
      </c>
      <c r="N502" s="83"/>
      <c r="O502" s="84" t="s">
        <v>6</v>
      </c>
      <c r="P502" s="83"/>
      <c r="Q502" s="16" t="str">
        <f>+T496</f>
        <v>Henry</v>
      </c>
      <c r="R502" s="16"/>
      <c r="S502" s="85">
        <v>1</v>
      </c>
      <c r="T502" s="86" t="s">
        <v>326</v>
      </c>
      <c r="U502" s="85">
        <v>6</v>
      </c>
      <c r="V502" s="86">
        <v>3</v>
      </c>
      <c r="W502" s="85">
        <v>2</v>
      </c>
      <c r="X502" s="85">
        <v>1</v>
      </c>
      <c r="Y502" s="85">
        <v>11</v>
      </c>
      <c r="Z502" s="85">
        <v>6</v>
      </c>
      <c r="AA502" s="85">
        <v>5</v>
      </c>
      <c r="AB502" s="89">
        <v>11</v>
      </c>
      <c r="AC502" s="16"/>
      <c r="AD502" s="16"/>
      <c r="AE502" s="97">
        <v>7</v>
      </c>
      <c r="AF502" s="100" t="s">
        <v>391</v>
      </c>
      <c r="AG502" s="99"/>
      <c r="AH502" s="99"/>
      <c r="AI502" s="99"/>
      <c r="AJ502" s="16"/>
      <c r="AK502" s="16"/>
      <c r="AL502" s="16"/>
      <c r="AM502" s="16"/>
    </row>
    <row r="503" spans="1:39" x14ac:dyDescent="0.3">
      <c r="A503" s="16"/>
      <c r="B503" s="26"/>
      <c r="C503" s="24">
        <v>8</v>
      </c>
      <c r="D503" s="52" t="s">
        <v>34</v>
      </c>
      <c r="E503" s="41"/>
      <c r="F503" s="41"/>
      <c r="G503" s="26"/>
      <c r="H503" s="26"/>
      <c r="I503" s="41" t="s">
        <v>564</v>
      </c>
      <c r="J503" s="16"/>
      <c r="K503" s="16"/>
      <c r="L503" s="85">
        <v>8</v>
      </c>
      <c r="M503" s="86" t="str">
        <f>+T496</f>
        <v>Henry</v>
      </c>
      <c r="N503" s="87"/>
      <c r="O503" s="88" t="s">
        <v>6</v>
      </c>
      <c r="P503" s="87"/>
      <c r="Q503" s="86" t="str">
        <f>+T498</f>
        <v>Carlos</v>
      </c>
      <c r="R503" s="16"/>
      <c r="S503" s="17">
        <v>2</v>
      </c>
      <c r="T503" s="16" t="s">
        <v>389</v>
      </c>
      <c r="U503" s="17">
        <v>6</v>
      </c>
      <c r="V503" s="16">
        <v>3</v>
      </c>
      <c r="W503" s="17">
        <v>1</v>
      </c>
      <c r="X503" s="17">
        <v>2</v>
      </c>
      <c r="Y503" s="17">
        <v>10</v>
      </c>
      <c r="Z503" s="17">
        <v>9</v>
      </c>
      <c r="AA503" s="17">
        <v>1</v>
      </c>
      <c r="AB503" s="21">
        <v>10</v>
      </c>
      <c r="AC503" s="16"/>
      <c r="AD503" s="16"/>
      <c r="AE503" s="101">
        <v>1</v>
      </c>
      <c r="AF503" s="102" t="s">
        <v>34</v>
      </c>
      <c r="AG503" s="103"/>
      <c r="AH503" s="103"/>
      <c r="AI503" s="103"/>
      <c r="AJ503" s="16"/>
      <c r="AK503" s="16"/>
      <c r="AL503" s="16"/>
      <c r="AM503" s="16"/>
    </row>
    <row r="504" spans="1:39" x14ac:dyDescent="0.3">
      <c r="A504" s="16"/>
      <c r="B504" s="26"/>
      <c r="C504" s="24">
        <v>9</v>
      </c>
      <c r="D504" s="52" t="s">
        <v>298</v>
      </c>
      <c r="E504" s="41"/>
      <c r="F504" s="41"/>
      <c r="G504" s="26"/>
      <c r="H504" s="26"/>
      <c r="I504" s="41" t="s">
        <v>564</v>
      </c>
      <c r="J504" s="16"/>
      <c r="K504" s="16"/>
      <c r="L504" s="19">
        <v>9</v>
      </c>
      <c r="M504" s="16" t="str">
        <f>+T498</f>
        <v>Carlos</v>
      </c>
      <c r="N504" s="83"/>
      <c r="O504" s="84" t="s">
        <v>6</v>
      </c>
      <c r="P504" s="83"/>
      <c r="Q504" s="16" t="str">
        <f>+T497</f>
        <v>Marcelo</v>
      </c>
      <c r="R504" s="16"/>
      <c r="S504" s="85">
        <v>3</v>
      </c>
      <c r="T504" s="86" t="s">
        <v>34</v>
      </c>
      <c r="U504" s="85">
        <v>6</v>
      </c>
      <c r="V504" s="86">
        <v>0</v>
      </c>
      <c r="W504" s="85">
        <v>3</v>
      </c>
      <c r="X504" s="85">
        <v>3</v>
      </c>
      <c r="Y504" s="85">
        <v>6</v>
      </c>
      <c r="Z504" s="85">
        <v>12</v>
      </c>
      <c r="AA504" s="85">
        <v>-6</v>
      </c>
      <c r="AB504" s="89">
        <v>3</v>
      </c>
      <c r="AC504" s="16"/>
      <c r="AD504" s="16"/>
      <c r="AE504" s="101">
        <v>2</v>
      </c>
      <c r="AF504" s="102" t="s">
        <v>298</v>
      </c>
      <c r="AG504" s="103"/>
      <c r="AH504" s="103"/>
      <c r="AI504" s="103"/>
      <c r="AJ504" s="16"/>
      <c r="AK504" s="16"/>
      <c r="AL504" s="16"/>
      <c r="AM504" s="16"/>
    </row>
    <row r="505" spans="1:39" x14ac:dyDescent="0.3">
      <c r="A505" s="16"/>
      <c r="B505" s="26"/>
      <c r="C505" s="24">
        <v>10</v>
      </c>
      <c r="D505" s="52" t="s">
        <v>301</v>
      </c>
      <c r="E505" s="41"/>
      <c r="F505" s="41"/>
      <c r="G505" s="26"/>
      <c r="H505" s="26"/>
      <c r="I505" s="41" t="s">
        <v>564</v>
      </c>
      <c r="J505" s="16"/>
      <c r="K505" s="16"/>
      <c r="L505" s="16"/>
      <c r="M505" s="16"/>
      <c r="N505" s="16"/>
      <c r="O505" s="16"/>
      <c r="P505" s="16"/>
      <c r="Q505" s="16"/>
      <c r="R505" s="16"/>
      <c r="S505" s="16"/>
      <c r="T505" s="16"/>
      <c r="U505" s="16"/>
      <c r="V505" s="16"/>
      <c r="W505" s="16"/>
      <c r="X505" s="16"/>
      <c r="Y505" s="16"/>
      <c r="Z505" s="16"/>
      <c r="AA505" s="16"/>
      <c r="AB505" s="16"/>
      <c r="AC505" s="16"/>
      <c r="AD505" s="16"/>
      <c r="AE505" s="101">
        <v>3</v>
      </c>
      <c r="AF505" s="102" t="s">
        <v>301</v>
      </c>
      <c r="AG505" s="103"/>
      <c r="AH505" s="103"/>
      <c r="AI505" s="103"/>
      <c r="AJ505" s="16"/>
      <c r="AK505" s="16"/>
      <c r="AL505" s="16"/>
      <c r="AM505" s="16"/>
    </row>
    <row r="506" spans="1:39" x14ac:dyDescent="0.3">
      <c r="A506" s="16"/>
      <c r="B506" s="26"/>
      <c r="C506" s="24">
        <v>11</v>
      </c>
      <c r="D506" s="36" t="s">
        <v>305</v>
      </c>
      <c r="E506" s="41"/>
      <c r="F506" s="41"/>
      <c r="G506" s="24"/>
      <c r="H506" s="24"/>
      <c r="I506" s="41" t="s">
        <v>564</v>
      </c>
      <c r="J506" s="16"/>
      <c r="K506" s="16"/>
      <c r="L506" s="16"/>
      <c r="M506" s="16"/>
      <c r="N506" s="16"/>
      <c r="O506" s="16"/>
      <c r="P506" s="16"/>
      <c r="Q506" s="16"/>
      <c r="R506" s="16"/>
      <c r="S506" s="16"/>
      <c r="T506" s="16"/>
      <c r="U506" s="16"/>
      <c r="V506" s="16"/>
      <c r="W506" s="16"/>
      <c r="X506" s="16"/>
      <c r="Y506" s="16"/>
      <c r="Z506" s="16"/>
      <c r="AA506" s="16"/>
      <c r="AB506" s="16"/>
      <c r="AC506" s="16"/>
      <c r="AD506" s="16"/>
      <c r="AE506" s="101">
        <v>4</v>
      </c>
      <c r="AF506" s="102" t="s">
        <v>305</v>
      </c>
      <c r="AG506" s="103"/>
      <c r="AH506" s="103"/>
      <c r="AI506" s="103"/>
      <c r="AJ506" s="16"/>
      <c r="AK506" s="16"/>
      <c r="AL506" s="16"/>
      <c r="AM506" s="16"/>
    </row>
    <row r="507" spans="1:39" x14ac:dyDescent="0.3">
      <c r="A507" s="16"/>
      <c r="B507" s="26"/>
      <c r="C507" s="24">
        <v>12</v>
      </c>
      <c r="D507" s="36" t="s">
        <v>223</v>
      </c>
      <c r="E507" s="41"/>
      <c r="F507" s="41"/>
      <c r="G507" s="26"/>
      <c r="H507" s="26"/>
      <c r="I507" s="41" t="s">
        <v>564</v>
      </c>
      <c r="J507" s="16"/>
      <c r="K507" s="16"/>
      <c r="L507" s="16"/>
      <c r="M507" s="16"/>
      <c r="N507" s="16"/>
      <c r="O507" s="16"/>
      <c r="P507" s="16"/>
      <c r="Q507" s="16"/>
      <c r="R507" s="16"/>
      <c r="S507" s="16"/>
      <c r="T507" s="16"/>
      <c r="U507" s="16"/>
      <c r="V507" s="16"/>
      <c r="W507" s="16"/>
      <c r="X507" s="16"/>
      <c r="Y507" s="16"/>
      <c r="Z507" s="16"/>
      <c r="AA507" s="16"/>
      <c r="AB507" s="16"/>
      <c r="AC507" s="16"/>
      <c r="AD507" s="16"/>
      <c r="AE507" s="101">
        <v>5</v>
      </c>
      <c r="AF507" s="102" t="s">
        <v>223</v>
      </c>
      <c r="AG507" s="103"/>
      <c r="AH507" s="103"/>
      <c r="AI507" s="103"/>
      <c r="AJ507" s="16"/>
      <c r="AK507" s="16"/>
      <c r="AL507" s="16"/>
      <c r="AM507" s="16"/>
    </row>
    <row r="508" spans="1:39" x14ac:dyDescent="0.3">
      <c r="A508" s="16"/>
      <c r="B508" s="26"/>
      <c r="C508" s="24">
        <v>13</v>
      </c>
      <c r="D508" s="27" t="s">
        <v>570</v>
      </c>
      <c r="E508" s="41"/>
      <c r="F508" s="41"/>
      <c r="G508" s="26"/>
      <c r="H508" s="26"/>
      <c r="I508" s="41" t="s">
        <v>564</v>
      </c>
      <c r="J508" s="16"/>
      <c r="K508" s="16"/>
      <c r="L508" s="16"/>
      <c r="M508" s="16"/>
      <c r="N508" s="16"/>
      <c r="O508" s="16"/>
      <c r="P508" s="16"/>
      <c r="Q508" s="16"/>
      <c r="R508" s="16"/>
      <c r="S508" s="16"/>
      <c r="T508" s="16"/>
      <c r="U508" s="16"/>
      <c r="V508" s="16"/>
      <c r="W508" s="16"/>
      <c r="X508" s="16"/>
      <c r="Y508" s="16"/>
      <c r="Z508" s="16"/>
      <c r="AA508" s="16"/>
      <c r="AB508" s="16"/>
      <c r="AC508" s="16"/>
      <c r="AD508" s="16"/>
      <c r="AE508" s="101">
        <v>6</v>
      </c>
      <c r="AF508" s="102" t="s">
        <v>570</v>
      </c>
      <c r="AG508" s="103"/>
      <c r="AH508" s="103"/>
      <c r="AI508" s="103"/>
      <c r="AJ508" s="16"/>
      <c r="AK508" s="16"/>
      <c r="AL508" s="16"/>
      <c r="AM508" s="16"/>
    </row>
    <row r="509" spans="1:39" x14ac:dyDescent="0.3">
      <c r="A509" s="16"/>
      <c r="B509" s="26"/>
      <c r="C509" s="24">
        <v>14</v>
      </c>
      <c r="D509" s="27" t="s">
        <v>318</v>
      </c>
      <c r="E509" s="41"/>
      <c r="F509" s="41"/>
      <c r="G509" s="26"/>
      <c r="H509" s="26"/>
      <c r="I509" s="41" t="s">
        <v>564</v>
      </c>
      <c r="J509" s="16"/>
      <c r="K509" s="16"/>
      <c r="L509" s="16"/>
      <c r="M509" s="16"/>
      <c r="N509" s="16"/>
      <c r="O509" s="16"/>
      <c r="P509" s="16"/>
      <c r="Q509" s="16"/>
      <c r="R509" s="16"/>
      <c r="S509" s="16"/>
      <c r="T509" s="16"/>
      <c r="U509" s="16"/>
      <c r="V509" s="16"/>
      <c r="W509" s="16"/>
      <c r="X509" s="16"/>
      <c r="Y509" s="16"/>
      <c r="Z509" s="16"/>
      <c r="AA509" s="16"/>
      <c r="AB509" s="16"/>
      <c r="AC509" s="16"/>
      <c r="AD509" s="16"/>
      <c r="AE509" s="101">
        <v>7</v>
      </c>
      <c r="AF509" s="102" t="s">
        <v>318</v>
      </c>
      <c r="AG509" s="103"/>
      <c r="AH509" s="103"/>
      <c r="AI509" s="103"/>
      <c r="AJ509" s="16"/>
      <c r="AK509" s="16"/>
      <c r="AL509" s="16"/>
      <c r="AM509" s="16"/>
    </row>
    <row r="510" spans="1:39" x14ac:dyDescent="0.3">
      <c r="A510" s="16"/>
      <c r="B510" s="26"/>
      <c r="C510" s="24">
        <v>15</v>
      </c>
      <c r="D510" s="27" t="s">
        <v>610</v>
      </c>
      <c r="E510" s="41"/>
      <c r="F510" s="41"/>
      <c r="G510" s="24"/>
      <c r="H510" s="24"/>
      <c r="I510" s="41" t="s">
        <v>565</v>
      </c>
      <c r="J510" s="16"/>
      <c r="K510" s="16"/>
      <c r="L510" s="16"/>
      <c r="M510" s="16"/>
      <c r="N510" s="16"/>
      <c r="O510" s="16"/>
      <c r="P510" s="16"/>
      <c r="Q510" s="16"/>
      <c r="R510" s="16"/>
      <c r="S510" s="16"/>
      <c r="T510" s="16"/>
      <c r="U510" s="16"/>
      <c r="V510" s="16"/>
      <c r="W510" s="16"/>
      <c r="X510" s="16"/>
      <c r="Y510" s="16"/>
      <c r="Z510" s="16"/>
      <c r="AA510" s="16"/>
      <c r="AB510" s="16"/>
      <c r="AC510" s="16"/>
      <c r="AD510" s="16"/>
      <c r="AE510" s="97">
        <v>1</v>
      </c>
      <c r="AF510" s="100" t="s">
        <v>610</v>
      </c>
      <c r="AG510" s="99"/>
      <c r="AH510" s="99"/>
      <c r="AI510" s="99"/>
      <c r="AJ510" s="16"/>
      <c r="AK510" s="16"/>
      <c r="AL510" s="16"/>
      <c r="AM510" s="16"/>
    </row>
    <row r="511" spans="1:39" x14ac:dyDescent="0.3">
      <c r="A511" s="16"/>
      <c r="B511" s="26"/>
      <c r="C511" s="24">
        <v>16</v>
      </c>
      <c r="D511" s="27" t="s">
        <v>610</v>
      </c>
      <c r="E511" s="41"/>
      <c r="F511" s="41"/>
      <c r="G511" s="26"/>
      <c r="H511" s="26"/>
      <c r="I511" s="41" t="s">
        <v>565</v>
      </c>
      <c r="J511" s="16"/>
      <c r="K511" s="16"/>
      <c r="L511" s="16"/>
      <c r="M511" s="16"/>
      <c r="N511" s="16"/>
      <c r="O511" s="16"/>
      <c r="P511" s="16"/>
      <c r="Q511" s="16"/>
      <c r="R511" s="16"/>
      <c r="S511" s="16"/>
      <c r="T511" s="16"/>
      <c r="U511" s="16"/>
      <c r="V511" s="16"/>
      <c r="W511" s="16"/>
      <c r="X511" s="16"/>
      <c r="Y511" s="16"/>
      <c r="Z511" s="16"/>
      <c r="AA511" s="16"/>
      <c r="AB511" s="16"/>
      <c r="AC511" s="16"/>
      <c r="AD511" s="16"/>
      <c r="AE511" s="97">
        <v>2</v>
      </c>
      <c r="AF511" s="100" t="s">
        <v>610</v>
      </c>
      <c r="AG511" s="99"/>
      <c r="AH511" s="99"/>
      <c r="AI511" s="99"/>
      <c r="AJ511" s="16"/>
      <c r="AK511" s="16"/>
      <c r="AL511" s="16"/>
      <c r="AM511" s="16"/>
    </row>
    <row r="512" spans="1:39" x14ac:dyDescent="0.3">
      <c r="A512" s="16"/>
      <c r="B512" s="26"/>
      <c r="C512" s="24">
        <v>17</v>
      </c>
      <c r="D512" s="27" t="s">
        <v>610</v>
      </c>
      <c r="E512" s="41"/>
      <c r="F512" s="41"/>
      <c r="G512" s="26"/>
      <c r="H512" s="26"/>
      <c r="I512" s="41" t="s">
        <v>565</v>
      </c>
      <c r="J512" s="16"/>
      <c r="K512" s="16"/>
      <c r="L512" s="16"/>
      <c r="M512" s="16"/>
      <c r="N512" s="16"/>
      <c r="O512" s="16"/>
      <c r="P512" s="16"/>
      <c r="Q512" s="16"/>
      <c r="R512" s="16"/>
      <c r="S512" s="16"/>
      <c r="T512" s="16"/>
      <c r="U512" s="16"/>
      <c r="V512" s="16"/>
      <c r="W512" s="16"/>
      <c r="X512" s="16"/>
      <c r="Y512" s="16"/>
      <c r="Z512" s="16"/>
      <c r="AA512" s="16"/>
      <c r="AB512" s="16"/>
      <c r="AC512" s="16"/>
      <c r="AD512" s="16"/>
      <c r="AE512" s="97">
        <v>3</v>
      </c>
      <c r="AF512" s="100" t="s">
        <v>610</v>
      </c>
      <c r="AG512" s="99"/>
      <c r="AH512" s="99"/>
      <c r="AI512" s="99"/>
      <c r="AJ512" s="16"/>
      <c r="AK512" s="16"/>
      <c r="AL512" s="16"/>
      <c r="AM512" s="16"/>
    </row>
    <row r="513" spans="1:39" x14ac:dyDescent="0.3">
      <c r="A513" s="16"/>
      <c r="B513" s="26"/>
      <c r="C513" s="24">
        <v>18</v>
      </c>
      <c r="D513" s="27" t="s">
        <v>610</v>
      </c>
      <c r="E513" s="41"/>
      <c r="F513" s="41"/>
      <c r="G513" s="26"/>
      <c r="H513" s="26"/>
      <c r="I513" s="41" t="s">
        <v>565</v>
      </c>
      <c r="J513" s="16"/>
      <c r="K513" s="16"/>
      <c r="L513" s="16"/>
      <c r="M513" s="16"/>
      <c r="N513" s="16"/>
      <c r="O513" s="16"/>
      <c r="P513" s="16"/>
      <c r="Q513" s="16"/>
      <c r="R513" s="16"/>
      <c r="S513" s="16"/>
      <c r="T513" s="16"/>
      <c r="U513" s="16"/>
      <c r="V513" s="16"/>
      <c r="W513" s="16"/>
      <c r="X513" s="16"/>
      <c r="Y513" s="16"/>
      <c r="Z513" s="16"/>
      <c r="AA513" s="16"/>
      <c r="AB513" s="16"/>
      <c r="AC513" s="16"/>
      <c r="AD513" s="16"/>
      <c r="AE513" s="97">
        <v>4</v>
      </c>
      <c r="AF513" s="100" t="s">
        <v>610</v>
      </c>
      <c r="AG513" s="99"/>
      <c r="AH513" s="99"/>
      <c r="AI513" s="99"/>
      <c r="AJ513" s="16"/>
      <c r="AK513" s="16"/>
      <c r="AL513" s="16"/>
      <c r="AM513" s="16"/>
    </row>
    <row r="514" spans="1:39" x14ac:dyDescent="0.3">
      <c r="A514" s="16"/>
      <c r="B514" s="26"/>
      <c r="C514" s="24">
        <v>19</v>
      </c>
      <c r="D514" s="27" t="s">
        <v>610</v>
      </c>
      <c r="E514" s="41"/>
      <c r="F514" s="41"/>
      <c r="G514" s="26"/>
      <c r="H514" s="26"/>
      <c r="I514" s="41" t="s">
        <v>565</v>
      </c>
      <c r="J514" s="16"/>
      <c r="K514" s="16"/>
      <c r="L514" s="16"/>
      <c r="M514" s="16"/>
      <c r="N514" s="16"/>
      <c r="O514" s="16"/>
      <c r="P514" s="16"/>
      <c r="Q514" s="16"/>
      <c r="R514" s="16"/>
      <c r="S514" s="16"/>
      <c r="T514" s="16"/>
      <c r="U514" s="16"/>
      <c r="V514" s="16"/>
      <c r="W514" s="16"/>
      <c r="X514" s="16"/>
      <c r="Y514" s="16"/>
      <c r="Z514" s="16"/>
      <c r="AA514" s="16"/>
      <c r="AB514" s="16"/>
      <c r="AC514" s="16"/>
      <c r="AD514" s="16"/>
      <c r="AE514" s="97">
        <v>5</v>
      </c>
      <c r="AF514" s="100" t="s">
        <v>610</v>
      </c>
      <c r="AG514" s="99"/>
      <c r="AH514" s="99"/>
      <c r="AI514" s="99"/>
      <c r="AJ514" s="16"/>
      <c r="AK514" s="16"/>
      <c r="AL514" s="16"/>
      <c r="AM514" s="16"/>
    </row>
    <row r="515" spans="1:39" x14ac:dyDescent="0.3">
      <c r="A515" s="16"/>
      <c r="B515" s="26"/>
      <c r="C515" s="24">
        <v>20</v>
      </c>
      <c r="D515" s="27" t="s">
        <v>610</v>
      </c>
      <c r="E515" s="41"/>
      <c r="F515" s="41"/>
      <c r="G515" s="24"/>
      <c r="H515" s="24"/>
      <c r="I515" s="41" t="s">
        <v>565</v>
      </c>
      <c r="J515" s="16"/>
      <c r="K515" s="16"/>
      <c r="L515" s="16"/>
      <c r="M515" s="16"/>
      <c r="N515" s="16"/>
      <c r="O515" s="16"/>
      <c r="P515" s="16"/>
      <c r="Q515" s="16"/>
      <c r="R515" s="16"/>
      <c r="S515" s="16"/>
      <c r="T515" s="16"/>
      <c r="U515" s="16"/>
      <c r="V515" s="16"/>
      <c r="W515" s="16"/>
      <c r="X515" s="16"/>
      <c r="Y515" s="16"/>
      <c r="Z515" s="16"/>
      <c r="AA515" s="16"/>
      <c r="AB515" s="16"/>
      <c r="AC515" s="16"/>
      <c r="AD515" s="16"/>
      <c r="AE515" s="97">
        <v>6</v>
      </c>
      <c r="AF515" s="100" t="s">
        <v>610</v>
      </c>
      <c r="AG515" s="99"/>
      <c r="AH515" s="99"/>
      <c r="AI515" s="99"/>
      <c r="AJ515" s="16"/>
      <c r="AK515" s="16"/>
      <c r="AL515" s="16"/>
      <c r="AM515" s="16"/>
    </row>
    <row r="516" spans="1:39" x14ac:dyDescent="0.3">
      <c r="A516" s="16"/>
      <c r="B516" s="26"/>
      <c r="C516" s="24">
        <v>21</v>
      </c>
      <c r="D516" s="27" t="s">
        <v>610</v>
      </c>
      <c r="E516" s="41"/>
      <c r="F516" s="41"/>
      <c r="G516" s="26"/>
      <c r="H516" s="26"/>
      <c r="I516" s="41" t="s">
        <v>565</v>
      </c>
      <c r="J516" s="16"/>
      <c r="K516" s="16"/>
      <c r="L516" s="16"/>
      <c r="M516" s="16"/>
      <c r="N516" s="16"/>
      <c r="O516" s="16"/>
      <c r="P516" s="16"/>
      <c r="Q516" s="16"/>
      <c r="R516" s="16"/>
      <c r="S516" s="16"/>
      <c r="T516" s="16"/>
      <c r="U516" s="16"/>
      <c r="V516" s="16"/>
      <c r="W516" s="16"/>
      <c r="X516" s="16"/>
      <c r="Y516" s="16"/>
      <c r="Z516" s="16"/>
      <c r="AA516" s="16"/>
      <c r="AB516" s="16"/>
      <c r="AC516" s="16"/>
      <c r="AD516" s="16"/>
      <c r="AE516" s="97">
        <v>7</v>
      </c>
      <c r="AF516" s="100" t="s">
        <v>610</v>
      </c>
      <c r="AG516" s="99"/>
      <c r="AH516" s="99"/>
      <c r="AI516" s="99"/>
      <c r="AJ516" s="16"/>
      <c r="AK516" s="16"/>
      <c r="AL516" s="16"/>
      <c r="AM516" s="16"/>
    </row>
    <row r="517" spans="1:39" x14ac:dyDescent="0.3">
      <c r="A517" s="16"/>
      <c r="B517" s="16"/>
      <c r="C517" s="17"/>
      <c r="D517" s="16"/>
      <c r="E517" s="16"/>
      <c r="F517" s="16"/>
      <c r="G517" s="16"/>
      <c r="H517" s="16"/>
      <c r="I517" s="16"/>
      <c r="J517" s="16"/>
      <c r="K517" s="16"/>
      <c r="L517" s="16"/>
      <c r="M517" s="16"/>
      <c r="N517" s="16"/>
      <c r="O517" s="16"/>
      <c r="P517" s="16"/>
      <c r="Q517" s="16"/>
      <c r="R517" s="16"/>
      <c r="S517" s="16"/>
      <c r="T517" s="16"/>
      <c r="U517" s="16"/>
      <c r="V517" s="16"/>
      <c r="W517" s="16"/>
      <c r="X517" s="16"/>
      <c r="Y517" s="16"/>
      <c r="Z517" s="16"/>
      <c r="AA517" s="16"/>
      <c r="AB517" s="16"/>
      <c r="AC517" s="16"/>
      <c r="AD517" s="16"/>
      <c r="AE517" s="17"/>
      <c r="AF517" s="16"/>
      <c r="AG517" s="16"/>
      <c r="AH517" s="16"/>
      <c r="AI517" s="16"/>
      <c r="AJ517" s="16"/>
      <c r="AK517" s="16"/>
      <c r="AL517" s="16"/>
      <c r="AM517" s="16"/>
    </row>
    <row r="518" spans="1:39" x14ac:dyDescent="0.3">
      <c r="A518" s="16"/>
      <c r="B518" s="20"/>
      <c r="C518" s="20"/>
      <c r="D518" s="20" t="s">
        <v>597</v>
      </c>
      <c r="E518" s="20"/>
      <c r="F518" s="20"/>
      <c r="G518" s="20"/>
      <c r="H518" s="20"/>
      <c r="I518" s="20"/>
      <c r="J518" s="16"/>
      <c r="K518" s="16"/>
      <c r="L518" s="20"/>
      <c r="M518" s="20" t="s">
        <v>598</v>
      </c>
      <c r="N518" s="20"/>
      <c r="O518" s="20"/>
      <c r="P518" s="20"/>
      <c r="Q518" s="20"/>
      <c r="R518" s="16"/>
      <c r="S518" s="154" t="s">
        <v>599</v>
      </c>
      <c r="T518" s="154"/>
      <c r="U518" s="154"/>
      <c r="V518" s="154"/>
      <c r="W518" s="154"/>
      <c r="X518" s="154"/>
      <c r="Y518" s="154"/>
      <c r="Z518" s="154"/>
      <c r="AA518" s="154"/>
      <c r="AB518" s="154"/>
      <c r="AC518" s="16"/>
      <c r="AD518" s="16"/>
      <c r="AE518" s="20"/>
      <c r="AF518" s="20" t="s">
        <v>597</v>
      </c>
      <c r="AG518" s="20"/>
      <c r="AH518" s="20"/>
      <c r="AI518" s="20"/>
      <c r="AJ518" s="16"/>
      <c r="AK518" s="16"/>
      <c r="AL518" s="16"/>
      <c r="AM518" s="16"/>
    </row>
    <row r="519" spans="1:39" x14ac:dyDescent="0.3">
      <c r="A519" s="16"/>
      <c r="B519" s="23" t="s">
        <v>14</v>
      </c>
      <c r="C519" s="22" t="s">
        <v>15</v>
      </c>
      <c r="D519" s="23" t="s">
        <v>78</v>
      </c>
      <c r="E519" s="22" t="s">
        <v>1</v>
      </c>
      <c r="F519" s="22" t="s">
        <v>7</v>
      </c>
      <c r="G519" s="22" t="s">
        <v>64</v>
      </c>
      <c r="H519" s="22" t="s">
        <v>65</v>
      </c>
      <c r="I519" s="22" t="s">
        <v>77</v>
      </c>
      <c r="J519" s="16"/>
      <c r="K519" s="16"/>
      <c r="L519" s="82" t="s">
        <v>233</v>
      </c>
      <c r="M519" s="82" t="s">
        <v>231</v>
      </c>
      <c r="N519" s="82"/>
      <c r="O519" s="82" t="s">
        <v>234</v>
      </c>
      <c r="P519" s="82"/>
      <c r="Q519" s="82" t="s">
        <v>232</v>
      </c>
      <c r="R519" s="16"/>
      <c r="S519" s="17"/>
      <c r="T519" s="16"/>
      <c r="U519" s="17" t="s">
        <v>0</v>
      </c>
      <c r="V519" s="17" t="s">
        <v>1</v>
      </c>
      <c r="W519" s="17" t="s">
        <v>2</v>
      </c>
      <c r="X519" s="17" t="s">
        <v>3</v>
      </c>
      <c r="Y519" s="17" t="s">
        <v>4</v>
      </c>
      <c r="Z519" s="17" t="s">
        <v>5</v>
      </c>
      <c r="AA519" s="17" t="s">
        <v>52</v>
      </c>
      <c r="AB519" s="21" t="s">
        <v>53</v>
      </c>
      <c r="AC519" s="16"/>
      <c r="AD519" s="16"/>
      <c r="AE519" s="95" t="s">
        <v>15</v>
      </c>
      <c r="AF519" s="96" t="s">
        <v>78</v>
      </c>
      <c r="AG519" s="95" t="s">
        <v>1</v>
      </c>
      <c r="AH519" s="95" t="s">
        <v>7</v>
      </c>
      <c r="AI519" s="95" t="s">
        <v>382</v>
      </c>
      <c r="AJ519" s="16"/>
      <c r="AK519" s="16"/>
      <c r="AL519" s="16"/>
      <c r="AM519" s="16"/>
    </row>
    <row r="520" spans="1:39" x14ac:dyDescent="0.3">
      <c r="A520" s="16"/>
      <c r="B520" s="26"/>
      <c r="C520" s="24">
        <v>1</v>
      </c>
      <c r="D520" s="11"/>
      <c r="E520" s="41"/>
      <c r="F520" s="41"/>
      <c r="G520" s="26"/>
      <c r="H520" s="26"/>
      <c r="I520" s="41" t="s">
        <v>580</v>
      </c>
      <c r="J520" s="16"/>
      <c r="K520" s="16"/>
      <c r="L520" s="19">
        <v>1</v>
      </c>
      <c r="M520" s="16" t="str">
        <f>+T520</f>
        <v>Henry</v>
      </c>
      <c r="N520" s="83"/>
      <c r="O520" s="84" t="s">
        <v>6</v>
      </c>
      <c r="P520" s="83"/>
      <c r="Q520" s="16" t="str">
        <f>+T521</f>
        <v>Marcelo</v>
      </c>
      <c r="R520" s="16"/>
      <c r="S520" s="85">
        <v>1</v>
      </c>
      <c r="T520" s="86" t="s">
        <v>310</v>
      </c>
      <c r="U520" s="85">
        <v>6</v>
      </c>
      <c r="V520" s="86">
        <f>IF(N521&gt;P521,1,0)+IF(P523&gt;N523,1,0)+IF(N524&gt;P524,1,0)+IF(P526&gt;N526,1,0)+IF(N527&gt;P527,1,0)+IF(N520&gt;P520,1,0)</f>
        <v>0</v>
      </c>
      <c r="W520" s="85">
        <f>IF(N521=P521,1,0)+IF(P523=N523,1,0)+IF(N524=P524,1,0)+IF(P526=N526,1,0)+IF(N527=P527,1,0)+IF(N520=P520,1,0)</f>
        <v>6</v>
      </c>
      <c r="X520" s="85">
        <f>IF(N521&lt;P521,1,0)+IF(P523&lt;N523,1,0)+IF(N524&lt;P524,1,0)+IF(P526&lt;N526,1,0)+IF(N527&lt;P527,1,0)+IF(N520&lt;P520,1,0)</f>
        <v>0</v>
      </c>
      <c r="Y520" s="85">
        <f>+N520+N521+P523+N524+P526+N527</f>
        <v>0</v>
      </c>
      <c r="Z520" s="85">
        <f>+P520+P521+N523+P524+N526+P527</f>
        <v>0</v>
      </c>
      <c r="AA520" s="85">
        <f>+Y520-Z520</f>
        <v>0</v>
      </c>
      <c r="AB520" s="89">
        <f>+V520*3+W520*1+X520*0</f>
        <v>6</v>
      </c>
      <c r="AC520" s="16"/>
      <c r="AD520" s="16"/>
      <c r="AE520" s="97">
        <v>1</v>
      </c>
      <c r="AF520" s="100"/>
      <c r="AG520" s="99"/>
      <c r="AH520" s="99"/>
      <c r="AI520" s="99"/>
      <c r="AJ520" s="16"/>
      <c r="AK520" s="16"/>
      <c r="AL520" s="16"/>
      <c r="AM520" s="16"/>
    </row>
    <row r="521" spans="1:39" x14ac:dyDescent="0.3">
      <c r="A521" s="16"/>
      <c r="B521" s="26"/>
      <c r="C521" s="24">
        <v>2</v>
      </c>
      <c r="D521" s="52"/>
      <c r="E521" s="41"/>
      <c r="F521" s="41"/>
      <c r="G521" s="26"/>
      <c r="H521" s="26"/>
      <c r="I521" s="41" t="s">
        <v>580</v>
      </c>
      <c r="J521" s="16"/>
      <c r="K521" s="16"/>
      <c r="L521" s="85">
        <v>2</v>
      </c>
      <c r="M521" s="86" t="str">
        <f>+T520</f>
        <v>Henry</v>
      </c>
      <c r="N521" s="87"/>
      <c r="O521" s="88" t="s">
        <v>6</v>
      </c>
      <c r="P521" s="87"/>
      <c r="Q521" s="86" t="str">
        <f>+T522</f>
        <v>Carlos</v>
      </c>
      <c r="R521" s="16"/>
      <c r="S521" s="17">
        <v>2</v>
      </c>
      <c r="T521" s="16" t="s">
        <v>326</v>
      </c>
      <c r="U521" s="17">
        <v>6</v>
      </c>
      <c r="V521" s="16">
        <f>IF(N522&gt;P522,1,0)+IF(P523&lt;N523,1,0)+IF(N525&lt;P525,1,0)+IF(P526&lt;N526,1,0)+IF(N528&lt;P528,1,0)+IF(N520&lt;P520,1,0)</f>
        <v>0</v>
      </c>
      <c r="W521" s="17">
        <f>IF(N522=P522,1,0)+IF(P523=N523,1,0)+IF(N525=P525,1,0)+IF(P526=N526,1,0)+IF(N528=P528,1,0)+IF(N520=P520,1,0)</f>
        <v>6</v>
      </c>
      <c r="X521" s="17">
        <f>IF(N522&lt;P522,1,0)+IF(P523&gt;N523,1,0)+IF(N525&gt;P525,1,0)+IF(P526&gt;N526,1,0)+IF(N528&gt;P528,1,0)+IF(N520&gt;P520,1,0)</f>
        <v>0</v>
      </c>
      <c r="Y521" s="17">
        <f>+P520+N522+N523+P525+N526+P528</f>
        <v>0</v>
      </c>
      <c r="Z521" s="17">
        <f>+N520+P522+P523+N525+P526+N528</f>
        <v>0</v>
      </c>
      <c r="AA521" s="17">
        <f>+Y521-Z521</f>
        <v>0</v>
      </c>
      <c r="AB521" s="21">
        <f>+V521*3+W521*1+X521*0</f>
        <v>6</v>
      </c>
      <c r="AC521" s="16"/>
      <c r="AD521" s="16"/>
      <c r="AE521" s="97">
        <v>2</v>
      </c>
      <c r="AF521" s="100"/>
      <c r="AG521" s="99"/>
      <c r="AH521" s="99"/>
      <c r="AI521" s="99"/>
      <c r="AJ521" s="16"/>
      <c r="AK521" s="16"/>
      <c r="AL521" s="16"/>
      <c r="AM521" s="16"/>
    </row>
    <row r="522" spans="1:39" x14ac:dyDescent="0.3">
      <c r="A522" s="16"/>
      <c r="B522" s="26"/>
      <c r="C522" s="24">
        <v>3</v>
      </c>
      <c r="D522" s="52"/>
      <c r="E522" s="41"/>
      <c r="F522" s="41"/>
      <c r="G522" s="26"/>
      <c r="H522" s="26"/>
      <c r="I522" s="41" t="s">
        <v>580</v>
      </c>
      <c r="J522" s="16"/>
      <c r="K522" s="16"/>
      <c r="L522" s="19">
        <v>3</v>
      </c>
      <c r="M522" s="16" t="str">
        <f>+T521</f>
        <v>Marcelo</v>
      </c>
      <c r="N522" s="83"/>
      <c r="O522" s="84" t="s">
        <v>6</v>
      </c>
      <c r="P522" s="83"/>
      <c r="Q522" s="16" t="str">
        <f>+T522</f>
        <v>Carlos</v>
      </c>
      <c r="R522" s="16"/>
      <c r="S522" s="85">
        <v>3</v>
      </c>
      <c r="T522" s="86" t="s">
        <v>389</v>
      </c>
      <c r="U522" s="85">
        <v>6</v>
      </c>
      <c r="V522" s="86">
        <f>IF(N522&lt;P522,1,0)+IF(P524&gt;N524,1,0)+IF(N525&gt;P525,1,0)+IF(P527&gt;N527,1,0)+IF(N528&gt;P528,1,0)+IF(N521&lt;P521,1,0)</f>
        <v>0</v>
      </c>
      <c r="W522" s="85">
        <f>IF(N522=P522,1,0)+IF(P524=N524,1,0)+IF(N525=P525,1,0)+IF(P527=N527,1,0)+IF(N528=P528,1,0)+IF(N521=P521,1,0)</f>
        <v>6</v>
      </c>
      <c r="X522" s="85">
        <f>IF(N522&gt;P522,1,0)+IF(P524&lt;N524,1,0)+IF(N525&lt;P525,1,0)+IF(P527&lt;N527,1,0)+IF(N528&lt;P528,1,0)+IF(N521&gt;P521,1,0)</f>
        <v>0</v>
      </c>
      <c r="Y522" s="85">
        <f>+P521+P522+P524+N525+P527+N528</f>
        <v>0</v>
      </c>
      <c r="Z522" s="85">
        <f>+N521+N522+N524+P525+N527+P528</f>
        <v>0</v>
      </c>
      <c r="AA522" s="85">
        <f>+Y522-Z522</f>
        <v>0</v>
      </c>
      <c r="AB522" s="89">
        <f>+V522*3+W522*1+X522*0</f>
        <v>6</v>
      </c>
      <c r="AC522" s="16"/>
      <c r="AD522" s="16"/>
      <c r="AE522" s="97">
        <v>3</v>
      </c>
      <c r="AF522" s="100"/>
      <c r="AG522" s="99"/>
      <c r="AH522" s="99"/>
      <c r="AI522" s="99"/>
      <c r="AJ522" s="16"/>
      <c r="AK522" s="16"/>
      <c r="AL522" s="16"/>
      <c r="AM522" s="16"/>
    </row>
    <row r="523" spans="1:39" x14ac:dyDescent="0.3">
      <c r="A523" s="16"/>
      <c r="B523" s="26"/>
      <c r="C523" s="24">
        <v>4</v>
      </c>
      <c r="D523" s="52"/>
      <c r="E523" s="41"/>
      <c r="F523" s="41"/>
      <c r="G523" s="26"/>
      <c r="H523" s="26"/>
      <c r="I523" s="41" t="s">
        <v>580</v>
      </c>
      <c r="J523" s="16"/>
      <c r="K523" s="16"/>
      <c r="L523" s="85">
        <v>4</v>
      </c>
      <c r="M523" s="86" t="str">
        <f>+T521</f>
        <v>Marcelo</v>
      </c>
      <c r="N523" s="87"/>
      <c r="O523" s="88" t="s">
        <v>6</v>
      </c>
      <c r="P523" s="87"/>
      <c r="Q523" s="86" t="str">
        <f>+T520</f>
        <v>Henry</v>
      </c>
      <c r="R523" s="16"/>
      <c r="S523" s="16"/>
      <c r="T523" s="16"/>
      <c r="U523" s="16"/>
      <c r="V523" s="16"/>
      <c r="W523" s="16"/>
      <c r="X523" s="16"/>
      <c r="Y523" s="16"/>
      <c r="Z523" s="16"/>
      <c r="AA523" s="16"/>
      <c r="AB523" s="16"/>
      <c r="AC523" s="16"/>
      <c r="AD523" s="16"/>
      <c r="AE523" s="97">
        <v>4</v>
      </c>
      <c r="AF523" s="100"/>
      <c r="AG523" s="99"/>
      <c r="AH523" s="99"/>
      <c r="AI523" s="99"/>
      <c r="AJ523" s="16"/>
      <c r="AK523" s="16"/>
      <c r="AL523" s="16"/>
      <c r="AM523" s="16"/>
    </row>
    <row r="524" spans="1:39" x14ac:dyDescent="0.3">
      <c r="A524" s="16"/>
      <c r="B524" s="26"/>
      <c r="C524" s="24">
        <v>5</v>
      </c>
      <c r="D524" s="52"/>
      <c r="E524" s="41"/>
      <c r="F524" s="41"/>
      <c r="G524" s="26"/>
      <c r="H524" s="26"/>
      <c r="I524" s="41" t="s">
        <v>580</v>
      </c>
      <c r="J524" s="16"/>
      <c r="K524" s="16"/>
      <c r="L524" s="19">
        <v>5</v>
      </c>
      <c r="M524" s="16" t="str">
        <f>+T520</f>
        <v>Henry</v>
      </c>
      <c r="N524" s="83"/>
      <c r="O524" s="84" t="s">
        <v>6</v>
      </c>
      <c r="P524" s="83"/>
      <c r="Q524" s="16" t="str">
        <f>+T522</f>
        <v>Carlos</v>
      </c>
      <c r="R524" s="16"/>
      <c r="S524" s="154" t="s">
        <v>599</v>
      </c>
      <c r="T524" s="154"/>
      <c r="U524" s="154"/>
      <c r="V524" s="154"/>
      <c r="W524" s="154"/>
      <c r="X524" s="154"/>
      <c r="Y524" s="154"/>
      <c r="Z524" s="154"/>
      <c r="AA524" s="154"/>
      <c r="AB524" s="154"/>
      <c r="AC524" s="16"/>
      <c r="AD524" s="16"/>
      <c r="AE524" s="97">
        <v>5</v>
      </c>
      <c r="AF524" s="100"/>
      <c r="AG524" s="99"/>
      <c r="AH524" s="99"/>
      <c r="AI524" s="99"/>
      <c r="AJ524" s="16"/>
      <c r="AK524" s="16"/>
      <c r="AL524" s="16"/>
      <c r="AM524" s="16"/>
    </row>
    <row r="525" spans="1:39" x14ac:dyDescent="0.3">
      <c r="A525" s="16"/>
      <c r="B525" s="26"/>
      <c r="C525" s="24">
        <v>6</v>
      </c>
      <c r="D525" s="52"/>
      <c r="E525" s="41"/>
      <c r="F525" s="41"/>
      <c r="G525" s="26"/>
      <c r="H525" s="26"/>
      <c r="I525" s="41" t="s">
        <v>580</v>
      </c>
      <c r="J525" s="16"/>
      <c r="K525" s="16"/>
      <c r="L525" s="85">
        <v>6</v>
      </c>
      <c r="M525" s="86" t="str">
        <f>+T522</f>
        <v>Carlos</v>
      </c>
      <c r="N525" s="87"/>
      <c r="O525" s="88" t="s">
        <v>6</v>
      </c>
      <c r="P525" s="87"/>
      <c r="Q525" s="86" t="str">
        <f>+T521</f>
        <v>Marcelo</v>
      </c>
      <c r="R525" s="16"/>
      <c r="S525" s="17"/>
      <c r="T525" s="16"/>
      <c r="U525" s="17" t="s">
        <v>0</v>
      </c>
      <c r="V525" s="17" t="s">
        <v>1</v>
      </c>
      <c r="W525" s="17" t="s">
        <v>2</v>
      </c>
      <c r="X525" s="17" t="s">
        <v>3</v>
      </c>
      <c r="Y525" s="17" t="s">
        <v>4</v>
      </c>
      <c r="Z525" s="17" t="s">
        <v>5</v>
      </c>
      <c r="AA525" s="17" t="s">
        <v>52</v>
      </c>
      <c r="AB525" s="21" t="s">
        <v>53</v>
      </c>
      <c r="AC525" s="16"/>
      <c r="AD525" s="16"/>
      <c r="AE525" s="97">
        <v>6</v>
      </c>
      <c r="AF525" s="100"/>
      <c r="AG525" s="99"/>
      <c r="AH525" s="99"/>
      <c r="AI525" s="99"/>
      <c r="AJ525" s="16"/>
      <c r="AK525" s="16"/>
      <c r="AL525" s="16"/>
      <c r="AM525" s="16"/>
    </row>
    <row r="526" spans="1:39" x14ac:dyDescent="0.3">
      <c r="A526" s="16"/>
      <c r="B526" s="26"/>
      <c r="C526" s="24">
        <v>7</v>
      </c>
      <c r="D526" s="52"/>
      <c r="E526" s="41"/>
      <c r="F526" s="41"/>
      <c r="G526" s="26"/>
      <c r="H526" s="26"/>
      <c r="I526" s="41" t="s">
        <v>580</v>
      </c>
      <c r="J526" s="16"/>
      <c r="K526" s="16"/>
      <c r="L526" s="19">
        <v>7</v>
      </c>
      <c r="M526" s="16" t="str">
        <f>+T521</f>
        <v>Marcelo</v>
      </c>
      <c r="N526" s="83"/>
      <c r="O526" s="84" t="s">
        <v>6</v>
      </c>
      <c r="P526" s="83"/>
      <c r="Q526" s="16" t="str">
        <f>+T520</f>
        <v>Henry</v>
      </c>
      <c r="R526" s="16"/>
      <c r="S526" s="85">
        <v>1</v>
      </c>
      <c r="T526" s="86" t="s">
        <v>326</v>
      </c>
      <c r="U526" s="85">
        <v>6</v>
      </c>
      <c r="V526" s="86">
        <v>3</v>
      </c>
      <c r="W526" s="85">
        <v>2</v>
      </c>
      <c r="X526" s="85">
        <v>1</v>
      </c>
      <c r="Y526" s="85">
        <v>11</v>
      </c>
      <c r="Z526" s="85">
        <v>6</v>
      </c>
      <c r="AA526" s="85">
        <v>5</v>
      </c>
      <c r="AB526" s="89">
        <v>11</v>
      </c>
      <c r="AC526" s="16"/>
      <c r="AD526" s="16"/>
      <c r="AE526" s="97">
        <v>7</v>
      </c>
      <c r="AF526" s="100"/>
      <c r="AG526" s="99"/>
      <c r="AH526" s="99"/>
      <c r="AI526" s="99"/>
      <c r="AJ526" s="16"/>
      <c r="AK526" s="16"/>
      <c r="AL526" s="16"/>
      <c r="AM526" s="16"/>
    </row>
    <row r="527" spans="1:39" x14ac:dyDescent="0.3">
      <c r="A527" s="16"/>
      <c r="B527" s="26"/>
      <c r="C527" s="24">
        <v>8</v>
      </c>
      <c r="D527" s="52"/>
      <c r="E527" s="41"/>
      <c r="F527" s="41"/>
      <c r="G527" s="26"/>
      <c r="H527" s="26"/>
      <c r="I527" s="41" t="s">
        <v>564</v>
      </c>
      <c r="J527" s="16"/>
      <c r="K527" s="16"/>
      <c r="L527" s="85">
        <v>8</v>
      </c>
      <c r="M527" s="86" t="str">
        <f>+T520</f>
        <v>Henry</v>
      </c>
      <c r="N527" s="87"/>
      <c r="O527" s="88" t="s">
        <v>6</v>
      </c>
      <c r="P527" s="87"/>
      <c r="Q527" s="86" t="str">
        <f>+T522</f>
        <v>Carlos</v>
      </c>
      <c r="R527" s="16"/>
      <c r="S527" s="17">
        <v>2</v>
      </c>
      <c r="T527" s="16" t="s">
        <v>389</v>
      </c>
      <c r="U527" s="17">
        <v>6</v>
      </c>
      <c r="V527" s="16">
        <v>3</v>
      </c>
      <c r="W527" s="17">
        <v>1</v>
      </c>
      <c r="X527" s="17">
        <v>2</v>
      </c>
      <c r="Y527" s="17">
        <v>10</v>
      </c>
      <c r="Z527" s="17">
        <v>9</v>
      </c>
      <c r="AA527" s="17">
        <v>1</v>
      </c>
      <c r="AB527" s="21">
        <v>10</v>
      </c>
      <c r="AC527" s="16"/>
      <c r="AD527" s="16"/>
      <c r="AE527" s="101">
        <v>1</v>
      </c>
      <c r="AF527" s="102"/>
      <c r="AG527" s="103"/>
      <c r="AH527" s="103"/>
      <c r="AI527" s="103"/>
      <c r="AJ527" s="16"/>
      <c r="AK527" s="16"/>
      <c r="AL527" s="16"/>
      <c r="AM527" s="16"/>
    </row>
    <row r="528" spans="1:39" x14ac:dyDescent="0.3">
      <c r="A528" s="16"/>
      <c r="B528" s="26"/>
      <c r="C528" s="24">
        <v>9</v>
      </c>
      <c r="D528" s="52"/>
      <c r="E528" s="41"/>
      <c r="F528" s="41"/>
      <c r="G528" s="26"/>
      <c r="H528" s="26"/>
      <c r="I528" s="41" t="s">
        <v>564</v>
      </c>
      <c r="J528" s="16"/>
      <c r="K528" s="16"/>
      <c r="L528" s="19">
        <v>9</v>
      </c>
      <c r="M528" s="16" t="str">
        <f>+T522</f>
        <v>Carlos</v>
      </c>
      <c r="N528" s="83"/>
      <c r="O528" s="84" t="s">
        <v>6</v>
      </c>
      <c r="P528" s="83"/>
      <c r="Q528" s="16" t="str">
        <f>+T521</f>
        <v>Marcelo</v>
      </c>
      <c r="R528" s="16"/>
      <c r="S528" s="85">
        <v>3</v>
      </c>
      <c r="T528" s="86" t="s">
        <v>34</v>
      </c>
      <c r="U528" s="85">
        <v>6</v>
      </c>
      <c r="V528" s="86">
        <v>0</v>
      </c>
      <c r="W528" s="85">
        <v>3</v>
      </c>
      <c r="X528" s="85">
        <v>3</v>
      </c>
      <c r="Y528" s="85">
        <v>6</v>
      </c>
      <c r="Z528" s="85">
        <v>12</v>
      </c>
      <c r="AA528" s="85">
        <v>-6</v>
      </c>
      <c r="AB528" s="89">
        <v>3</v>
      </c>
      <c r="AC528" s="16"/>
      <c r="AD528" s="16"/>
      <c r="AE528" s="101">
        <v>2</v>
      </c>
      <c r="AF528" s="102"/>
      <c r="AG528" s="103"/>
      <c r="AH528" s="103"/>
      <c r="AI528" s="103"/>
      <c r="AJ528" s="16"/>
      <c r="AK528" s="16"/>
      <c r="AL528" s="16"/>
      <c r="AM528" s="16"/>
    </row>
    <row r="529" spans="1:39" x14ac:dyDescent="0.3">
      <c r="A529" s="16"/>
      <c r="B529" s="26"/>
      <c r="C529" s="24">
        <v>10</v>
      </c>
      <c r="D529" s="52"/>
      <c r="E529" s="41"/>
      <c r="F529" s="41"/>
      <c r="G529" s="26"/>
      <c r="H529" s="26"/>
      <c r="I529" s="41" t="s">
        <v>564</v>
      </c>
      <c r="J529" s="16"/>
      <c r="K529" s="16"/>
      <c r="L529" s="16"/>
      <c r="M529" s="16"/>
      <c r="N529" s="16"/>
      <c r="O529" s="16"/>
      <c r="P529" s="16"/>
      <c r="Q529" s="16"/>
      <c r="R529" s="16"/>
      <c r="S529" s="16"/>
      <c r="T529" s="16"/>
      <c r="U529" s="16"/>
      <c r="V529" s="16"/>
      <c r="W529" s="16"/>
      <c r="X529" s="16"/>
      <c r="Y529" s="16"/>
      <c r="Z529" s="16"/>
      <c r="AA529" s="16"/>
      <c r="AB529" s="16"/>
      <c r="AC529" s="16"/>
      <c r="AD529" s="16"/>
      <c r="AE529" s="101">
        <v>3</v>
      </c>
      <c r="AF529" s="102"/>
      <c r="AG529" s="103"/>
      <c r="AH529" s="103"/>
      <c r="AI529" s="103"/>
      <c r="AJ529" s="16"/>
      <c r="AK529" s="16"/>
      <c r="AL529" s="16"/>
      <c r="AM529" s="16"/>
    </row>
    <row r="530" spans="1:39" x14ac:dyDescent="0.3">
      <c r="A530" s="16"/>
      <c r="B530" s="26"/>
      <c r="C530" s="24">
        <v>11</v>
      </c>
      <c r="D530" s="36"/>
      <c r="E530" s="41"/>
      <c r="F530" s="41"/>
      <c r="G530" s="24"/>
      <c r="H530" s="24"/>
      <c r="I530" s="41" t="s">
        <v>564</v>
      </c>
      <c r="J530" s="16"/>
      <c r="K530" s="16"/>
      <c r="L530" s="16"/>
      <c r="M530" s="16"/>
      <c r="N530" s="16"/>
      <c r="O530" s="16"/>
      <c r="P530" s="16"/>
      <c r="Q530" s="16"/>
      <c r="R530" s="16"/>
      <c r="S530" s="16"/>
      <c r="T530" s="16"/>
      <c r="U530" s="16"/>
      <c r="V530" s="16"/>
      <c r="W530" s="16"/>
      <c r="X530" s="16"/>
      <c r="Y530" s="16"/>
      <c r="Z530" s="16"/>
      <c r="AA530" s="16"/>
      <c r="AB530" s="16"/>
      <c r="AC530" s="16"/>
      <c r="AD530" s="16"/>
      <c r="AE530" s="101">
        <v>4</v>
      </c>
      <c r="AF530" s="102"/>
      <c r="AG530" s="103"/>
      <c r="AH530" s="103"/>
      <c r="AI530" s="103"/>
      <c r="AJ530" s="16"/>
      <c r="AK530" s="16"/>
      <c r="AL530" s="16"/>
      <c r="AM530" s="16"/>
    </row>
    <row r="531" spans="1:39" x14ac:dyDescent="0.3">
      <c r="A531" s="16"/>
      <c r="B531" s="26"/>
      <c r="C531" s="24">
        <v>12</v>
      </c>
      <c r="D531" s="36"/>
      <c r="E531" s="41"/>
      <c r="F531" s="41"/>
      <c r="G531" s="26"/>
      <c r="H531" s="26"/>
      <c r="I531" s="41" t="s">
        <v>564</v>
      </c>
      <c r="J531" s="16"/>
      <c r="K531" s="16"/>
      <c r="L531" s="16"/>
      <c r="M531" s="16"/>
      <c r="N531" s="16"/>
      <c r="O531" s="16"/>
      <c r="P531" s="16"/>
      <c r="Q531" s="16"/>
      <c r="R531" s="16"/>
      <c r="S531" s="16"/>
      <c r="T531" s="16"/>
      <c r="U531" s="16"/>
      <c r="V531" s="16"/>
      <c r="W531" s="16"/>
      <c r="X531" s="16"/>
      <c r="Y531" s="16"/>
      <c r="Z531" s="16"/>
      <c r="AA531" s="16"/>
      <c r="AB531" s="16"/>
      <c r="AC531" s="16"/>
      <c r="AD531" s="16"/>
      <c r="AE531" s="101">
        <v>5</v>
      </c>
      <c r="AF531" s="102"/>
      <c r="AG531" s="103"/>
      <c r="AH531" s="103"/>
      <c r="AI531" s="103"/>
      <c r="AJ531" s="16"/>
      <c r="AK531" s="16"/>
      <c r="AL531" s="16"/>
      <c r="AM531" s="16"/>
    </row>
    <row r="532" spans="1:39" x14ac:dyDescent="0.3">
      <c r="A532" s="16"/>
      <c r="B532" s="26"/>
      <c r="C532" s="24">
        <v>13</v>
      </c>
      <c r="D532" s="27"/>
      <c r="E532" s="41"/>
      <c r="F532" s="41"/>
      <c r="G532" s="26"/>
      <c r="H532" s="26"/>
      <c r="I532" s="41" t="s">
        <v>564</v>
      </c>
      <c r="J532" s="16"/>
      <c r="K532" s="16"/>
      <c r="L532" s="16"/>
      <c r="M532" s="16"/>
      <c r="N532" s="16"/>
      <c r="O532" s="16"/>
      <c r="P532" s="16"/>
      <c r="Q532" s="16"/>
      <c r="R532" s="16"/>
      <c r="S532" s="16"/>
      <c r="T532" s="16"/>
      <c r="U532" s="16"/>
      <c r="V532" s="16"/>
      <c r="W532" s="16"/>
      <c r="X532" s="16"/>
      <c r="Y532" s="16"/>
      <c r="Z532" s="16"/>
      <c r="AA532" s="16"/>
      <c r="AB532" s="16"/>
      <c r="AC532" s="16"/>
      <c r="AD532" s="16"/>
      <c r="AE532" s="101">
        <v>6</v>
      </c>
      <c r="AF532" s="102"/>
      <c r="AG532" s="103"/>
      <c r="AH532" s="103"/>
      <c r="AI532" s="103"/>
      <c r="AJ532" s="16"/>
      <c r="AK532" s="16"/>
      <c r="AL532" s="16"/>
      <c r="AM532" s="16"/>
    </row>
    <row r="533" spans="1:39" x14ac:dyDescent="0.3">
      <c r="A533" s="16"/>
      <c r="B533" s="26"/>
      <c r="C533" s="24">
        <v>14</v>
      </c>
      <c r="D533" s="27"/>
      <c r="E533" s="41"/>
      <c r="F533" s="41"/>
      <c r="G533" s="26"/>
      <c r="H533" s="26"/>
      <c r="I533" s="41" t="s">
        <v>564</v>
      </c>
      <c r="J533" s="16"/>
      <c r="K533" s="16"/>
      <c r="L533" s="16"/>
      <c r="M533" s="16"/>
      <c r="N533" s="16"/>
      <c r="O533" s="16"/>
      <c r="P533" s="16"/>
      <c r="Q533" s="16"/>
      <c r="R533" s="16"/>
      <c r="S533" s="16"/>
      <c r="T533" s="16"/>
      <c r="U533" s="16"/>
      <c r="V533" s="16"/>
      <c r="W533" s="16"/>
      <c r="X533" s="16"/>
      <c r="Y533" s="16"/>
      <c r="Z533" s="16"/>
      <c r="AA533" s="16"/>
      <c r="AB533" s="16"/>
      <c r="AC533" s="16"/>
      <c r="AD533" s="16"/>
      <c r="AE533" s="101">
        <v>7</v>
      </c>
      <c r="AF533" s="102"/>
      <c r="AG533" s="103"/>
      <c r="AH533" s="103"/>
      <c r="AI533" s="103"/>
      <c r="AJ533" s="16"/>
      <c r="AK533" s="16"/>
      <c r="AL533" s="16"/>
      <c r="AM533" s="16"/>
    </row>
    <row r="534" spans="1:39" x14ac:dyDescent="0.3">
      <c r="A534" s="16"/>
      <c r="B534" s="26"/>
      <c r="C534" s="24">
        <v>15</v>
      </c>
      <c r="D534" s="27"/>
      <c r="E534" s="41"/>
      <c r="F534" s="41"/>
      <c r="G534" s="24"/>
      <c r="H534" s="24"/>
      <c r="I534" s="41" t="s">
        <v>565</v>
      </c>
      <c r="J534" s="16"/>
      <c r="K534" s="16"/>
      <c r="L534" s="16"/>
      <c r="M534" s="16"/>
      <c r="N534" s="16"/>
      <c r="O534" s="16"/>
      <c r="P534" s="16"/>
      <c r="Q534" s="16"/>
      <c r="R534" s="16"/>
      <c r="S534" s="16"/>
      <c r="T534" s="16"/>
      <c r="U534" s="16"/>
      <c r="V534" s="16"/>
      <c r="W534" s="16"/>
      <c r="X534" s="16"/>
      <c r="Y534" s="16"/>
      <c r="Z534" s="16"/>
      <c r="AA534" s="16"/>
      <c r="AB534" s="16"/>
      <c r="AC534" s="16"/>
      <c r="AD534" s="16"/>
      <c r="AE534" s="97">
        <v>1</v>
      </c>
      <c r="AF534" s="100"/>
      <c r="AG534" s="99"/>
      <c r="AH534" s="99"/>
      <c r="AI534" s="99"/>
      <c r="AJ534" s="16"/>
      <c r="AK534" s="16"/>
      <c r="AL534" s="16"/>
      <c r="AM534" s="16"/>
    </row>
    <row r="535" spans="1:39" x14ac:dyDescent="0.3">
      <c r="A535" s="16"/>
      <c r="B535" s="26"/>
      <c r="C535" s="24">
        <v>16</v>
      </c>
      <c r="D535" s="36"/>
      <c r="E535" s="41"/>
      <c r="F535" s="41"/>
      <c r="G535" s="26"/>
      <c r="H535" s="26"/>
      <c r="I535" s="41" t="s">
        <v>565</v>
      </c>
      <c r="J535" s="16"/>
      <c r="K535" s="16"/>
      <c r="L535" s="16"/>
      <c r="M535" s="16"/>
      <c r="N535" s="16"/>
      <c r="O535" s="16"/>
      <c r="P535" s="16"/>
      <c r="Q535" s="16"/>
      <c r="R535" s="16"/>
      <c r="S535" s="16"/>
      <c r="T535" s="16"/>
      <c r="U535" s="16"/>
      <c r="V535" s="16"/>
      <c r="W535" s="16"/>
      <c r="X535" s="16"/>
      <c r="Y535" s="16"/>
      <c r="Z535" s="16"/>
      <c r="AA535" s="16"/>
      <c r="AB535" s="16"/>
      <c r="AC535" s="16"/>
      <c r="AD535" s="16"/>
      <c r="AE535" s="97">
        <v>2</v>
      </c>
      <c r="AF535" s="100"/>
      <c r="AG535" s="99"/>
      <c r="AH535" s="99"/>
      <c r="AI535" s="99"/>
      <c r="AJ535" s="16"/>
      <c r="AK535" s="16"/>
      <c r="AL535" s="16"/>
      <c r="AM535" s="16"/>
    </row>
    <row r="536" spans="1:39" x14ac:dyDescent="0.3">
      <c r="A536" s="16"/>
      <c r="B536" s="26"/>
      <c r="C536" s="24">
        <v>17</v>
      </c>
      <c r="D536" s="52"/>
      <c r="E536" s="41"/>
      <c r="F536" s="41"/>
      <c r="G536" s="26"/>
      <c r="H536" s="26"/>
      <c r="I536" s="41" t="s">
        <v>565</v>
      </c>
      <c r="J536" s="16"/>
      <c r="K536" s="16"/>
      <c r="L536" s="16"/>
      <c r="M536" s="16"/>
      <c r="N536" s="16"/>
      <c r="O536" s="16"/>
      <c r="P536" s="16"/>
      <c r="Q536" s="16"/>
      <c r="R536" s="16"/>
      <c r="S536" s="16"/>
      <c r="T536" s="16"/>
      <c r="U536" s="16"/>
      <c r="V536" s="16"/>
      <c r="W536" s="16"/>
      <c r="X536" s="16"/>
      <c r="Y536" s="16"/>
      <c r="Z536" s="16"/>
      <c r="AA536" s="16"/>
      <c r="AB536" s="16"/>
      <c r="AC536" s="16"/>
      <c r="AD536" s="16"/>
      <c r="AE536" s="97">
        <v>3</v>
      </c>
      <c r="AF536" s="100"/>
      <c r="AG536" s="99"/>
      <c r="AH536" s="99"/>
      <c r="AI536" s="99"/>
      <c r="AJ536" s="16"/>
      <c r="AK536" s="16"/>
      <c r="AL536" s="16"/>
      <c r="AM536" s="16"/>
    </row>
    <row r="537" spans="1:39" x14ac:dyDescent="0.3">
      <c r="A537" s="16"/>
      <c r="B537" s="26"/>
      <c r="C537" s="24">
        <v>18</v>
      </c>
      <c r="D537" s="52"/>
      <c r="E537" s="41"/>
      <c r="F537" s="41"/>
      <c r="G537" s="26"/>
      <c r="H537" s="26"/>
      <c r="I537" s="41" t="s">
        <v>565</v>
      </c>
      <c r="J537" s="16"/>
      <c r="K537" s="16"/>
      <c r="L537" s="16"/>
      <c r="M537" s="16"/>
      <c r="N537" s="16"/>
      <c r="O537" s="16"/>
      <c r="P537" s="16"/>
      <c r="Q537" s="16"/>
      <c r="R537" s="16"/>
      <c r="S537" s="16"/>
      <c r="T537" s="16"/>
      <c r="U537" s="16"/>
      <c r="V537" s="16"/>
      <c r="W537" s="16"/>
      <c r="X537" s="16"/>
      <c r="Y537" s="16"/>
      <c r="Z537" s="16"/>
      <c r="AA537" s="16"/>
      <c r="AB537" s="16"/>
      <c r="AC537" s="16"/>
      <c r="AD537" s="16"/>
      <c r="AE537" s="97">
        <v>4</v>
      </c>
      <c r="AF537" s="100"/>
      <c r="AG537" s="99"/>
      <c r="AH537" s="99"/>
      <c r="AI537" s="99"/>
      <c r="AJ537" s="16"/>
      <c r="AK537" s="16"/>
      <c r="AL537" s="16"/>
      <c r="AM537" s="16"/>
    </row>
    <row r="538" spans="1:39" x14ac:dyDescent="0.3">
      <c r="A538" s="16"/>
      <c r="B538" s="26"/>
      <c r="C538" s="24">
        <v>19</v>
      </c>
      <c r="D538" s="52"/>
      <c r="E538" s="41"/>
      <c r="F538" s="41"/>
      <c r="G538" s="26"/>
      <c r="H538" s="26"/>
      <c r="I538" s="41" t="s">
        <v>565</v>
      </c>
      <c r="J538" s="16"/>
      <c r="K538" s="16"/>
      <c r="L538" s="16"/>
      <c r="M538" s="16"/>
      <c r="N538" s="16"/>
      <c r="O538" s="16"/>
      <c r="P538" s="16"/>
      <c r="Q538" s="16"/>
      <c r="R538" s="16"/>
      <c r="S538" s="16"/>
      <c r="T538" s="16"/>
      <c r="U538" s="16"/>
      <c r="V538" s="16"/>
      <c r="W538" s="16"/>
      <c r="X538" s="16"/>
      <c r="Y538" s="16"/>
      <c r="Z538" s="16"/>
      <c r="AA538" s="16"/>
      <c r="AB538" s="16"/>
      <c r="AC538" s="16"/>
      <c r="AD538" s="16"/>
      <c r="AE538" s="97">
        <v>5</v>
      </c>
      <c r="AF538" s="100"/>
      <c r="AG538" s="99"/>
      <c r="AH538" s="99"/>
      <c r="AI538" s="99"/>
      <c r="AJ538" s="16"/>
      <c r="AK538" s="16"/>
      <c r="AL538" s="16"/>
      <c r="AM538" s="16"/>
    </row>
    <row r="539" spans="1:39" x14ac:dyDescent="0.3">
      <c r="A539" s="16"/>
      <c r="B539" s="26"/>
      <c r="C539" s="24">
        <v>20</v>
      </c>
      <c r="D539" s="52"/>
      <c r="E539" s="41"/>
      <c r="F539" s="41"/>
      <c r="G539" s="24"/>
      <c r="H539" s="24"/>
      <c r="I539" s="41" t="s">
        <v>565</v>
      </c>
      <c r="J539" s="16"/>
      <c r="K539" s="16"/>
      <c r="L539" s="16"/>
      <c r="M539" s="16"/>
      <c r="N539" s="16"/>
      <c r="O539" s="16"/>
      <c r="P539" s="16"/>
      <c r="Q539" s="16"/>
      <c r="R539" s="16"/>
      <c r="S539" s="16"/>
      <c r="T539" s="16"/>
      <c r="U539" s="16"/>
      <c r="V539" s="16"/>
      <c r="W539" s="16"/>
      <c r="X539" s="16"/>
      <c r="Y539" s="16"/>
      <c r="Z539" s="16"/>
      <c r="AA539" s="16"/>
      <c r="AB539" s="16"/>
      <c r="AC539" s="16"/>
      <c r="AD539" s="16"/>
      <c r="AE539" s="97">
        <v>6</v>
      </c>
      <c r="AF539" s="100"/>
      <c r="AG539" s="99"/>
      <c r="AH539" s="99"/>
      <c r="AI539" s="99"/>
      <c r="AJ539" s="16"/>
      <c r="AK539" s="16"/>
      <c r="AL539" s="16"/>
      <c r="AM539" s="16"/>
    </row>
    <row r="540" spans="1:39" x14ac:dyDescent="0.3">
      <c r="A540" s="16"/>
      <c r="B540" s="26"/>
      <c r="C540" s="24">
        <v>21</v>
      </c>
      <c r="D540" s="36"/>
      <c r="E540" s="41"/>
      <c r="F540" s="41"/>
      <c r="G540" s="26"/>
      <c r="H540" s="26"/>
      <c r="I540" s="41" t="s">
        <v>565</v>
      </c>
      <c r="J540" s="16"/>
      <c r="K540" s="16"/>
      <c r="L540" s="16"/>
      <c r="M540" s="16"/>
      <c r="N540" s="16"/>
      <c r="O540" s="16"/>
      <c r="P540" s="16"/>
      <c r="Q540" s="16"/>
      <c r="R540" s="16"/>
      <c r="S540" s="16"/>
      <c r="T540" s="16"/>
      <c r="U540" s="16"/>
      <c r="V540" s="16"/>
      <c r="W540" s="16"/>
      <c r="X540" s="16"/>
      <c r="Y540" s="16"/>
      <c r="Z540" s="16"/>
      <c r="AA540" s="16"/>
      <c r="AB540" s="16"/>
      <c r="AC540" s="16"/>
      <c r="AD540" s="16"/>
      <c r="AE540" s="97">
        <v>7</v>
      </c>
      <c r="AF540" s="100"/>
      <c r="AG540" s="99"/>
      <c r="AH540" s="99"/>
      <c r="AI540" s="99"/>
      <c r="AJ540" s="16"/>
      <c r="AK540" s="16"/>
      <c r="AL540" s="16"/>
      <c r="AM540" s="16"/>
    </row>
    <row r="541" spans="1:39" x14ac:dyDescent="0.3">
      <c r="A541" s="16"/>
      <c r="B541" s="16"/>
      <c r="C541" s="17"/>
      <c r="D541" s="16"/>
      <c r="E541" s="16"/>
      <c r="F541" s="16"/>
      <c r="G541" s="16"/>
      <c r="H541" s="16"/>
      <c r="I541" s="16"/>
      <c r="J541" s="16"/>
      <c r="K541" s="16"/>
      <c r="L541" s="16"/>
      <c r="M541" s="16"/>
      <c r="N541" s="16"/>
      <c r="O541" s="16"/>
      <c r="P541" s="16"/>
      <c r="Q541" s="16"/>
      <c r="R541" s="16"/>
      <c r="S541" s="16"/>
      <c r="T541" s="16"/>
      <c r="U541" s="16"/>
      <c r="V541" s="16"/>
      <c r="W541" s="16"/>
      <c r="X541" s="16"/>
      <c r="Y541" s="16"/>
      <c r="Z541" s="16"/>
      <c r="AA541" s="16"/>
      <c r="AB541" s="16"/>
      <c r="AC541" s="16"/>
      <c r="AD541" s="16"/>
      <c r="AE541" s="17"/>
      <c r="AF541" s="16"/>
      <c r="AG541" s="16"/>
      <c r="AH541" s="16"/>
      <c r="AI541" s="16"/>
      <c r="AJ541" s="16"/>
      <c r="AK541" s="16"/>
      <c r="AL541" s="16"/>
      <c r="AM541" s="16"/>
    </row>
    <row r="542" spans="1:39" x14ac:dyDescent="0.3">
      <c r="A542" s="16"/>
      <c r="B542" s="16"/>
      <c r="C542" s="17"/>
      <c r="D542" s="16"/>
      <c r="E542" s="16"/>
      <c r="F542" s="16"/>
      <c r="G542" s="16"/>
      <c r="H542" s="16"/>
      <c r="I542" s="16"/>
      <c r="J542" s="16"/>
      <c r="K542" s="16"/>
      <c r="L542" s="16"/>
      <c r="M542" s="16"/>
      <c r="N542" s="16"/>
      <c r="O542" s="16"/>
      <c r="P542" s="16"/>
      <c r="Q542" s="16"/>
      <c r="R542" s="16"/>
      <c r="S542" s="16"/>
      <c r="T542" s="16"/>
      <c r="U542" s="16"/>
      <c r="V542" s="16"/>
      <c r="W542" s="16"/>
      <c r="X542" s="16"/>
      <c r="Y542" s="16"/>
      <c r="Z542" s="16"/>
      <c r="AA542" s="16"/>
      <c r="AB542" s="16"/>
      <c r="AC542" s="16"/>
      <c r="AD542" s="16"/>
      <c r="AE542" s="17"/>
      <c r="AF542" s="16"/>
      <c r="AG542" s="16"/>
      <c r="AH542" s="16"/>
      <c r="AI542" s="16"/>
      <c r="AJ542" s="16"/>
      <c r="AK542" s="16"/>
      <c r="AL542" s="16"/>
      <c r="AM542" s="16"/>
    </row>
    <row r="543" spans="1:39" x14ac:dyDescent="0.3">
      <c r="A543" s="16"/>
      <c r="B543" s="16"/>
      <c r="C543" s="17"/>
      <c r="D543" s="16"/>
      <c r="E543" s="16"/>
      <c r="F543" s="16"/>
      <c r="G543" s="16"/>
      <c r="H543" s="16"/>
      <c r="I543" s="16"/>
      <c r="J543" s="16"/>
      <c r="K543" s="16"/>
      <c r="L543" s="16"/>
      <c r="M543" s="16"/>
      <c r="N543" s="16"/>
      <c r="O543" s="16"/>
      <c r="P543" s="16"/>
      <c r="Q543" s="16"/>
      <c r="R543" s="16"/>
      <c r="S543" s="16"/>
      <c r="T543" s="16"/>
      <c r="U543" s="16"/>
      <c r="V543" s="16"/>
      <c r="W543" s="16"/>
      <c r="X543" s="16"/>
      <c r="Y543" s="16"/>
      <c r="Z543" s="16"/>
      <c r="AA543" s="16"/>
      <c r="AB543" s="16"/>
      <c r="AC543" s="16"/>
      <c r="AD543" s="16"/>
      <c r="AE543" s="17"/>
      <c r="AF543" s="16"/>
      <c r="AG543" s="16"/>
      <c r="AH543" s="16"/>
      <c r="AI543" s="16"/>
      <c r="AJ543" s="16"/>
      <c r="AK543" s="16"/>
      <c r="AL543" s="16"/>
      <c r="AM543" s="16"/>
    </row>
    <row r="544" spans="1:39" x14ac:dyDescent="0.3">
      <c r="A544" s="16"/>
      <c r="B544" s="16"/>
      <c r="C544" s="17"/>
      <c r="D544" s="16"/>
      <c r="E544" s="16"/>
      <c r="F544" s="16"/>
      <c r="G544" s="16"/>
      <c r="H544" s="16"/>
      <c r="I544" s="16"/>
      <c r="J544" s="16"/>
      <c r="K544" s="16"/>
      <c r="L544" s="16"/>
      <c r="M544" s="16"/>
      <c r="N544" s="16"/>
      <c r="O544" s="16"/>
      <c r="P544" s="16"/>
      <c r="Q544" s="16"/>
      <c r="R544" s="16"/>
      <c r="S544" s="16"/>
      <c r="T544" s="16"/>
      <c r="U544" s="16"/>
      <c r="V544" s="16"/>
      <c r="W544" s="16"/>
      <c r="X544" s="16"/>
      <c r="Y544" s="16"/>
      <c r="Z544" s="16"/>
      <c r="AA544" s="16"/>
      <c r="AB544" s="16"/>
      <c r="AC544" s="16"/>
      <c r="AD544" s="16"/>
      <c r="AE544" s="17"/>
      <c r="AF544" s="16"/>
      <c r="AG544" s="16"/>
      <c r="AH544" s="16"/>
      <c r="AI544" s="16"/>
      <c r="AJ544" s="16"/>
      <c r="AK544" s="16"/>
      <c r="AL544" s="16"/>
      <c r="AM544" s="16"/>
    </row>
    <row r="545" spans="1:39" x14ac:dyDescent="0.3">
      <c r="A545" s="16"/>
      <c r="B545" s="16"/>
      <c r="C545" s="17"/>
      <c r="D545" s="16"/>
      <c r="E545" s="16"/>
      <c r="F545" s="16"/>
      <c r="G545" s="16"/>
      <c r="H545" s="16"/>
      <c r="I545" s="16"/>
      <c r="J545" s="16"/>
      <c r="K545" s="16"/>
      <c r="L545" s="16"/>
      <c r="M545" s="16"/>
      <c r="N545" s="16"/>
      <c r="O545" s="16"/>
      <c r="P545" s="16"/>
      <c r="Q545" s="16"/>
      <c r="R545" s="16"/>
      <c r="S545" s="16"/>
      <c r="T545" s="16"/>
      <c r="U545" s="16"/>
      <c r="V545" s="16"/>
      <c r="W545" s="16"/>
      <c r="X545" s="16"/>
      <c r="Y545" s="16"/>
      <c r="Z545" s="16"/>
      <c r="AA545" s="16"/>
      <c r="AB545" s="16"/>
      <c r="AC545" s="16"/>
      <c r="AD545" s="16"/>
      <c r="AE545" s="17"/>
      <c r="AF545" s="16"/>
      <c r="AG545" s="16"/>
      <c r="AH545" s="16"/>
      <c r="AI545" s="16"/>
      <c r="AJ545" s="16"/>
      <c r="AK545" s="16"/>
      <c r="AL545" s="16"/>
      <c r="AM545" s="16"/>
    </row>
    <row r="546" spans="1:39" x14ac:dyDescent="0.3">
      <c r="A546" s="16"/>
      <c r="B546" s="16"/>
      <c r="C546" s="17"/>
      <c r="D546" s="16"/>
      <c r="E546" s="16"/>
      <c r="F546" s="16"/>
      <c r="G546" s="16"/>
      <c r="H546" s="16"/>
      <c r="I546" s="16"/>
      <c r="J546" s="16"/>
      <c r="K546" s="16"/>
      <c r="L546" s="16"/>
      <c r="M546" s="16"/>
      <c r="N546" s="16"/>
      <c r="O546" s="16"/>
      <c r="P546" s="16"/>
      <c r="Q546" s="16"/>
      <c r="R546" s="16"/>
      <c r="S546" s="16"/>
      <c r="T546" s="16"/>
      <c r="U546" s="16"/>
      <c r="V546" s="16"/>
      <c r="W546" s="16"/>
      <c r="X546" s="16"/>
      <c r="Y546" s="16"/>
      <c r="Z546" s="16"/>
      <c r="AA546" s="16"/>
      <c r="AB546" s="16"/>
      <c r="AC546" s="16"/>
      <c r="AD546" s="16"/>
      <c r="AE546" s="17"/>
      <c r="AF546" s="16"/>
      <c r="AG546" s="16"/>
      <c r="AH546" s="16"/>
      <c r="AI546" s="16"/>
      <c r="AJ546" s="16"/>
      <c r="AK546" s="16"/>
      <c r="AL546" s="16"/>
      <c r="AM546" s="16"/>
    </row>
    <row r="547" spans="1:39" x14ac:dyDescent="0.3">
      <c r="A547" s="16"/>
      <c r="B547" s="16"/>
      <c r="C547" s="17"/>
      <c r="D547" s="16"/>
      <c r="E547" s="16"/>
      <c r="F547" s="16"/>
      <c r="G547" s="16"/>
      <c r="H547" s="16"/>
      <c r="I547" s="16"/>
      <c r="J547" s="16"/>
      <c r="K547" s="16"/>
      <c r="L547" s="16"/>
      <c r="M547" s="16"/>
      <c r="N547" s="16"/>
      <c r="O547" s="16"/>
      <c r="P547" s="16"/>
      <c r="Q547" s="16"/>
      <c r="R547" s="16"/>
      <c r="S547" s="16"/>
      <c r="T547" s="16"/>
      <c r="U547" s="16"/>
      <c r="V547" s="16"/>
      <c r="W547" s="16"/>
      <c r="X547" s="16"/>
      <c r="Y547" s="16"/>
      <c r="Z547" s="16"/>
      <c r="AA547" s="16"/>
      <c r="AB547" s="16"/>
      <c r="AC547" s="16"/>
      <c r="AD547" s="16"/>
      <c r="AE547" s="17"/>
      <c r="AF547" s="16"/>
      <c r="AG547" s="16"/>
      <c r="AH547" s="16"/>
      <c r="AI547" s="16"/>
      <c r="AJ547" s="16"/>
      <c r="AK547" s="16"/>
      <c r="AL547" s="16"/>
      <c r="AM547" s="16"/>
    </row>
    <row r="548" spans="1:39" x14ac:dyDescent="0.3">
      <c r="A548" s="16"/>
      <c r="B548" s="16"/>
      <c r="C548" s="17"/>
      <c r="D548" s="16"/>
      <c r="E548" s="16"/>
      <c r="F548" s="16"/>
      <c r="G548" s="16"/>
      <c r="H548" s="16"/>
      <c r="I548" s="16"/>
      <c r="J548" s="16"/>
      <c r="K548" s="16"/>
      <c r="L548" s="16"/>
      <c r="M548" s="16"/>
      <c r="N548" s="16"/>
      <c r="O548" s="16"/>
      <c r="P548" s="16"/>
      <c r="Q548" s="16"/>
      <c r="R548" s="16"/>
      <c r="S548" s="16"/>
      <c r="T548" s="16"/>
      <c r="U548" s="16"/>
      <c r="V548" s="16"/>
      <c r="W548" s="16"/>
      <c r="X548" s="16"/>
      <c r="Y548" s="16"/>
      <c r="Z548" s="16"/>
      <c r="AA548" s="16"/>
      <c r="AB548" s="16"/>
      <c r="AC548" s="16"/>
      <c r="AD548" s="16"/>
      <c r="AE548" s="17"/>
      <c r="AF548" s="16"/>
      <c r="AG548" s="16"/>
      <c r="AH548" s="16"/>
      <c r="AI548" s="16"/>
      <c r="AJ548" s="16"/>
      <c r="AK548" s="16"/>
      <c r="AL548" s="16"/>
      <c r="AM548" s="16"/>
    </row>
    <row r="549" spans="1:39" x14ac:dyDescent="0.3">
      <c r="A549" s="16"/>
      <c r="B549" s="16"/>
      <c r="C549" s="17"/>
      <c r="D549" s="16"/>
      <c r="E549" s="16"/>
      <c r="F549" s="16"/>
      <c r="G549" s="16"/>
      <c r="H549" s="16"/>
      <c r="I549" s="16"/>
      <c r="J549" s="16"/>
      <c r="K549" s="16"/>
      <c r="L549" s="16"/>
      <c r="M549" s="16"/>
      <c r="N549" s="16"/>
      <c r="O549" s="16"/>
      <c r="P549" s="16"/>
      <c r="Q549" s="16"/>
      <c r="R549" s="16"/>
      <c r="S549" s="16"/>
      <c r="T549" s="16"/>
      <c r="U549" s="16"/>
      <c r="V549" s="16"/>
      <c r="W549" s="16"/>
      <c r="X549" s="16"/>
      <c r="Y549" s="16"/>
      <c r="Z549" s="16"/>
      <c r="AA549" s="16"/>
      <c r="AB549" s="16"/>
      <c r="AC549" s="16"/>
      <c r="AD549" s="16"/>
      <c r="AE549" s="17"/>
      <c r="AF549" s="16"/>
      <c r="AG549" s="16"/>
      <c r="AH549" s="16"/>
      <c r="AI549" s="16"/>
      <c r="AJ549" s="16"/>
      <c r="AK549" s="16"/>
      <c r="AL549" s="16"/>
      <c r="AM549" s="16"/>
    </row>
    <row r="550" spans="1:39" x14ac:dyDescent="0.3">
      <c r="A550" s="16"/>
      <c r="B550" s="16"/>
      <c r="C550" s="17"/>
      <c r="D550" s="16"/>
      <c r="E550" s="16"/>
      <c r="F550" s="16"/>
      <c r="G550" s="16"/>
      <c r="H550" s="16"/>
      <c r="I550" s="16"/>
      <c r="J550" s="16"/>
      <c r="K550" s="16"/>
      <c r="L550" s="16"/>
      <c r="M550" s="16"/>
      <c r="N550" s="16"/>
      <c r="O550" s="16"/>
      <c r="P550" s="16"/>
      <c r="Q550" s="16"/>
      <c r="R550" s="16"/>
      <c r="S550" s="16"/>
      <c r="T550" s="16"/>
      <c r="U550" s="16"/>
      <c r="V550" s="16"/>
      <c r="W550" s="16"/>
      <c r="X550" s="16"/>
      <c r="Y550" s="16"/>
      <c r="Z550" s="16"/>
      <c r="AA550" s="16"/>
      <c r="AB550" s="16"/>
      <c r="AC550" s="16"/>
      <c r="AD550" s="16"/>
      <c r="AE550" s="17"/>
      <c r="AF550" s="16"/>
      <c r="AG550" s="16"/>
      <c r="AH550" s="16"/>
      <c r="AI550" s="16"/>
      <c r="AJ550" s="16"/>
      <c r="AK550" s="16"/>
      <c r="AL550" s="16"/>
      <c r="AM550" s="16"/>
    </row>
    <row r="551" spans="1:39" x14ac:dyDescent="0.3">
      <c r="A551" s="16"/>
      <c r="B551" s="16"/>
      <c r="C551" s="17"/>
      <c r="D551" s="16"/>
      <c r="E551" s="16"/>
      <c r="F551" s="16"/>
      <c r="G551" s="16"/>
      <c r="H551" s="16"/>
      <c r="I551" s="16"/>
      <c r="J551" s="16"/>
      <c r="K551" s="16"/>
      <c r="L551" s="16"/>
      <c r="M551" s="16"/>
      <c r="N551" s="16"/>
      <c r="O551" s="16"/>
      <c r="P551" s="16"/>
      <c r="Q551" s="16"/>
      <c r="R551" s="16"/>
      <c r="S551" s="16"/>
      <c r="T551" s="16"/>
      <c r="U551" s="16"/>
      <c r="V551" s="16"/>
      <c r="W551" s="16"/>
      <c r="X551" s="16"/>
      <c r="Y551" s="16"/>
      <c r="Z551" s="16"/>
      <c r="AA551" s="16"/>
      <c r="AB551" s="16"/>
      <c r="AC551" s="16"/>
      <c r="AD551" s="16"/>
      <c r="AE551" s="17"/>
      <c r="AF551" s="16"/>
      <c r="AG551" s="16"/>
      <c r="AH551" s="16"/>
      <c r="AI551" s="16"/>
      <c r="AJ551" s="16"/>
      <c r="AK551" s="16"/>
      <c r="AL551" s="16"/>
      <c r="AM551" s="16"/>
    </row>
    <row r="552" spans="1:39" x14ac:dyDescent="0.3">
      <c r="A552" s="16"/>
      <c r="B552" s="16"/>
      <c r="C552" s="17"/>
      <c r="D552" s="16"/>
      <c r="E552" s="16"/>
      <c r="F552" s="16"/>
      <c r="G552" s="16"/>
      <c r="H552" s="16"/>
      <c r="I552" s="16"/>
      <c r="J552" s="16"/>
      <c r="K552" s="16"/>
      <c r="L552" s="16"/>
      <c r="M552" s="16"/>
      <c r="N552" s="16"/>
      <c r="O552" s="16"/>
      <c r="P552" s="16"/>
      <c r="Q552" s="16"/>
      <c r="R552" s="16"/>
      <c r="S552" s="16"/>
      <c r="T552" s="16"/>
      <c r="U552" s="16"/>
      <c r="V552" s="16"/>
      <c r="W552" s="16"/>
      <c r="X552" s="16"/>
      <c r="Y552" s="16"/>
      <c r="Z552" s="16"/>
      <c r="AA552" s="16"/>
      <c r="AB552" s="16"/>
      <c r="AC552" s="16"/>
      <c r="AD552" s="16"/>
      <c r="AE552" s="17"/>
      <c r="AF552" s="16"/>
      <c r="AG552" s="16"/>
      <c r="AH552" s="16"/>
      <c r="AI552" s="16"/>
      <c r="AJ552" s="16"/>
      <c r="AK552" s="16"/>
      <c r="AL552" s="16"/>
      <c r="AM552" s="16"/>
    </row>
    <row r="553" spans="1:39" x14ac:dyDescent="0.3">
      <c r="A553" s="16"/>
      <c r="B553" s="16"/>
      <c r="C553" s="17"/>
      <c r="D553" s="16"/>
      <c r="E553" s="16"/>
      <c r="F553" s="16"/>
      <c r="G553" s="16"/>
      <c r="H553" s="16"/>
      <c r="I553" s="16"/>
      <c r="J553" s="16"/>
      <c r="K553" s="16"/>
      <c r="L553" s="16"/>
      <c r="M553" s="16"/>
      <c r="N553" s="16"/>
      <c r="O553" s="16"/>
      <c r="P553" s="16"/>
      <c r="Q553" s="16"/>
      <c r="R553" s="16"/>
      <c r="S553" s="16"/>
      <c r="T553" s="16"/>
      <c r="U553" s="16"/>
      <c r="V553" s="16"/>
      <c r="W553" s="16"/>
      <c r="X553" s="16"/>
      <c r="Y553" s="16"/>
      <c r="Z553" s="16"/>
      <c r="AA553" s="16"/>
      <c r="AB553" s="16"/>
      <c r="AC553" s="16"/>
      <c r="AD553" s="16"/>
      <c r="AE553" s="17"/>
      <c r="AF553" s="16"/>
      <c r="AG553" s="16"/>
      <c r="AH553" s="16"/>
      <c r="AI553" s="16"/>
      <c r="AJ553" s="16"/>
      <c r="AK553" s="16"/>
      <c r="AL553" s="16"/>
      <c r="AM553" s="16"/>
    </row>
    <row r="554" spans="1:39" x14ac:dyDescent="0.3">
      <c r="A554" s="16"/>
      <c r="B554" s="16"/>
      <c r="C554" s="17"/>
      <c r="D554" s="16"/>
      <c r="E554" s="16"/>
      <c r="F554" s="16"/>
      <c r="G554" s="16"/>
      <c r="H554" s="16"/>
      <c r="I554" s="16"/>
      <c r="J554" s="16"/>
      <c r="K554" s="16"/>
      <c r="L554" s="16"/>
      <c r="M554" s="16"/>
      <c r="N554" s="16"/>
      <c r="O554" s="16"/>
      <c r="P554" s="16"/>
      <c r="Q554" s="16"/>
      <c r="R554" s="16"/>
      <c r="S554" s="16"/>
      <c r="T554" s="16"/>
      <c r="U554" s="16"/>
      <c r="V554" s="16"/>
      <c r="W554" s="16"/>
      <c r="X554" s="16"/>
      <c r="Y554" s="16"/>
      <c r="Z554" s="16"/>
      <c r="AA554" s="16"/>
      <c r="AB554" s="16"/>
      <c r="AC554" s="16"/>
      <c r="AD554" s="16"/>
      <c r="AE554" s="17"/>
      <c r="AF554" s="16"/>
      <c r="AG554" s="16"/>
      <c r="AH554" s="16"/>
      <c r="AI554" s="16"/>
      <c r="AJ554" s="16"/>
      <c r="AK554" s="16"/>
      <c r="AL554" s="16"/>
      <c r="AM554" s="16"/>
    </row>
    <row r="555" spans="1:39" x14ac:dyDescent="0.3">
      <c r="A555" s="16"/>
      <c r="B555" s="16"/>
      <c r="C555" s="17"/>
      <c r="D555" s="16"/>
      <c r="E555" s="16"/>
      <c r="F555" s="16"/>
      <c r="G555" s="16"/>
      <c r="H555" s="16"/>
      <c r="I555" s="16"/>
      <c r="J555" s="16"/>
      <c r="K555" s="16"/>
      <c r="L555" s="16"/>
      <c r="M555" s="16"/>
      <c r="N555" s="16"/>
      <c r="O555" s="16"/>
      <c r="P555" s="16"/>
      <c r="Q555" s="16"/>
      <c r="R555" s="16"/>
      <c r="S555" s="16"/>
      <c r="T555" s="16"/>
      <c r="U555" s="16"/>
      <c r="V555" s="16"/>
      <c r="W555" s="16"/>
      <c r="X555" s="16"/>
      <c r="Y555" s="16"/>
      <c r="Z555" s="16"/>
      <c r="AA555" s="16"/>
      <c r="AB555" s="16"/>
      <c r="AC555" s="16"/>
      <c r="AD555" s="16"/>
      <c r="AE555" s="17"/>
      <c r="AF555" s="16"/>
      <c r="AG555" s="16"/>
      <c r="AH555" s="16"/>
      <c r="AI555" s="16"/>
      <c r="AJ555" s="16"/>
      <c r="AK555" s="16"/>
      <c r="AL555" s="16"/>
      <c r="AM555" s="16"/>
    </row>
    <row r="556" spans="1:39" x14ac:dyDescent="0.3">
      <c r="A556" s="16"/>
      <c r="B556" s="16"/>
      <c r="C556" s="17"/>
      <c r="D556" s="16"/>
      <c r="E556" s="16"/>
      <c r="F556" s="16"/>
      <c r="G556" s="16"/>
      <c r="H556" s="16"/>
      <c r="I556" s="16"/>
      <c r="J556" s="16"/>
      <c r="K556" s="16"/>
      <c r="L556" s="16"/>
      <c r="M556" s="16"/>
      <c r="N556" s="16"/>
      <c r="O556" s="16"/>
      <c r="P556" s="16"/>
      <c r="Q556" s="16"/>
      <c r="R556" s="16"/>
      <c r="S556" s="16"/>
      <c r="T556" s="16"/>
      <c r="U556" s="16"/>
      <c r="V556" s="16"/>
      <c r="W556" s="16"/>
      <c r="X556" s="16"/>
      <c r="Y556" s="16"/>
      <c r="Z556" s="16"/>
      <c r="AA556" s="16"/>
      <c r="AB556" s="16"/>
      <c r="AC556" s="16"/>
      <c r="AD556" s="16"/>
      <c r="AE556" s="17"/>
      <c r="AF556" s="16"/>
      <c r="AG556" s="16"/>
      <c r="AH556" s="16"/>
      <c r="AI556" s="16"/>
      <c r="AJ556" s="16"/>
      <c r="AK556" s="16"/>
      <c r="AL556" s="16"/>
      <c r="AM556" s="16"/>
    </row>
    <row r="557" spans="1:39" x14ac:dyDescent="0.3">
      <c r="A557" s="16"/>
      <c r="B557" s="16"/>
      <c r="C557" s="17"/>
      <c r="D557" s="16"/>
      <c r="E557" s="16"/>
      <c r="F557" s="16"/>
      <c r="G557" s="16"/>
      <c r="H557" s="16"/>
      <c r="I557" s="16"/>
      <c r="J557" s="16"/>
      <c r="K557" s="16"/>
      <c r="L557" s="16"/>
      <c r="M557" s="16"/>
      <c r="N557" s="16"/>
      <c r="O557" s="16"/>
      <c r="P557" s="16"/>
      <c r="Q557" s="16"/>
      <c r="R557" s="16"/>
      <c r="S557" s="16"/>
      <c r="T557" s="16"/>
      <c r="U557" s="16"/>
      <c r="V557" s="16"/>
      <c r="W557" s="16"/>
      <c r="X557" s="16"/>
      <c r="Y557" s="16"/>
      <c r="Z557" s="16"/>
      <c r="AA557" s="16"/>
      <c r="AB557" s="16"/>
      <c r="AC557" s="16"/>
      <c r="AD557" s="16"/>
      <c r="AE557" s="17"/>
      <c r="AF557" s="16"/>
      <c r="AG557" s="16"/>
      <c r="AH557" s="16"/>
      <c r="AI557" s="16"/>
      <c r="AJ557" s="16"/>
      <c r="AK557" s="16"/>
      <c r="AL557" s="16"/>
      <c r="AM557" s="16"/>
    </row>
    <row r="558" spans="1:39" x14ac:dyDescent="0.3">
      <c r="A558" s="16"/>
      <c r="B558" s="16"/>
      <c r="C558" s="17"/>
      <c r="D558" s="16"/>
      <c r="E558" s="16"/>
      <c r="F558" s="16"/>
      <c r="G558" s="16"/>
      <c r="H558" s="16"/>
      <c r="I558" s="16"/>
      <c r="J558" s="16"/>
      <c r="K558" s="16"/>
      <c r="L558" s="16"/>
      <c r="M558" s="16"/>
      <c r="N558" s="16"/>
      <c r="O558" s="16"/>
      <c r="P558" s="16"/>
      <c r="Q558" s="16"/>
      <c r="R558" s="16"/>
      <c r="S558" s="16"/>
      <c r="T558" s="16"/>
      <c r="U558" s="16"/>
      <c r="V558" s="16"/>
      <c r="W558" s="16"/>
      <c r="X558" s="16"/>
      <c r="Y558" s="16"/>
      <c r="Z558" s="16"/>
      <c r="AA558" s="16"/>
      <c r="AB558" s="16"/>
      <c r="AC558" s="16"/>
      <c r="AD558" s="16"/>
      <c r="AE558" s="17"/>
      <c r="AF558" s="16"/>
      <c r="AG558" s="16"/>
      <c r="AH558" s="16"/>
      <c r="AI558" s="16"/>
      <c r="AJ558" s="16"/>
      <c r="AK558" s="16"/>
      <c r="AL558" s="16"/>
      <c r="AM558" s="16"/>
    </row>
    <row r="559" spans="1:39" x14ac:dyDescent="0.3">
      <c r="A559" s="16"/>
      <c r="B559" s="16"/>
      <c r="C559" s="17"/>
      <c r="D559" s="16"/>
      <c r="E559" s="16"/>
      <c r="F559" s="16"/>
      <c r="G559" s="16"/>
      <c r="H559" s="16"/>
      <c r="I559" s="16"/>
      <c r="J559" s="16"/>
      <c r="K559" s="16"/>
      <c r="L559" s="16"/>
      <c r="M559" s="16"/>
      <c r="N559" s="16"/>
      <c r="O559" s="16"/>
      <c r="P559" s="16"/>
      <c r="Q559" s="16"/>
      <c r="R559" s="16"/>
      <c r="S559" s="16"/>
      <c r="T559" s="16"/>
      <c r="U559" s="16"/>
      <c r="V559" s="16"/>
      <c r="W559" s="16"/>
      <c r="X559" s="16"/>
      <c r="Y559" s="16"/>
      <c r="Z559" s="16"/>
      <c r="AA559" s="16"/>
      <c r="AB559" s="16"/>
      <c r="AC559" s="16"/>
      <c r="AD559" s="16"/>
      <c r="AE559" s="17"/>
      <c r="AF559" s="16"/>
      <c r="AG559" s="16"/>
      <c r="AH559" s="16"/>
      <c r="AI559" s="16"/>
      <c r="AJ559" s="16"/>
      <c r="AK559" s="16"/>
      <c r="AL559" s="16"/>
      <c r="AM559" s="16"/>
    </row>
    <row r="560" spans="1:39" x14ac:dyDescent="0.3">
      <c r="A560" s="16"/>
      <c r="B560" s="16"/>
      <c r="C560" s="17"/>
      <c r="D560" s="16"/>
      <c r="E560" s="16"/>
      <c r="F560" s="16"/>
      <c r="G560" s="16"/>
      <c r="H560" s="16"/>
      <c r="I560" s="16"/>
      <c r="J560" s="16"/>
      <c r="K560" s="16"/>
      <c r="L560" s="16"/>
      <c r="M560" s="16"/>
      <c r="N560" s="16"/>
      <c r="O560" s="16"/>
      <c r="P560" s="16"/>
      <c r="Q560" s="16"/>
      <c r="R560" s="16"/>
      <c r="S560" s="16"/>
      <c r="T560" s="16"/>
      <c r="U560" s="16"/>
      <c r="V560" s="16"/>
      <c r="W560" s="16"/>
      <c r="X560" s="16"/>
      <c r="Y560" s="16"/>
      <c r="Z560" s="16"/>
      <c r="AA560" s="16"/>
      <c r="AB560" s="16"/>
      <c r="AC560" s="16"/>
      <c r="AD560" s="16"/>
      <c r="AE560" s="17"/>
      <c r="AF560" s="16"/>
      <c r="AG560" s="16"/>
      <c r="AH560" s="16"/>
      <c r="AI560" s="16"/>
      <c r="AJ560" s="16"/>
      <c r="AK560" s="16"/>
      <c r="AL560" s="16"/>
      <c r="AM560" s="16"/>
    </row>
    <row r="561" spans="1:39" x14ac:dyDescent="0.3">
      <c r="A561" s="16"/>
      <c r="B561" s="16"/>
      <c r="C561" s="17"/>
      <c r="D561" s="16"/>
      <c r="E561" s="16"/>
      <c r="F561" s="16"/>
      <c r="G561" s="16"/>
      <c r="H561" s="16"/>
      <c r="I561" s="16"/>
      <c r="J561" s="16"/>
      <c r="K561" s="16"/>
      <c r="L561" s="16"/>
      <c r="M561" s="16"/>
      <c r="N561" s="16"/>
      <c r="O561" s="16"/>
      <c r="P561" s="16"/>
      <c r="Q561" s="16"/>
      <c r="R561" s="16"/>
      <c r="S561" s="16"/>
      <c r="T561" s="16"/>
      <c r="U561" s="16"/>
      <c r="V561" s="16"/>
      <c r="W561" s="16"/>
      <c r="X561" s="16"/>
      <c r="Y561" s="16"/>
      <c r="Z561" s="16"/>
      <c r="AA561" s="16"/>
      <c r="AB561" s="16"/>
      <c r="AC561" s="16"/>
      <c r="AD561" s="16"/>
      <c r="AE561" s="17"/>
      <c r="AF561" s="16"/>
      <c r="AG561" s="16"/>
      <c r="AH561" s="16"/>
      <c r="AI561" s="16"/>
      <c r="AJ561" s="16"/>
      <c r="AK561" s="16"/>
      <c r="AL561" s="16"/>
      <c r="AM561" s="16"/>
    </row>
    <row r="562" spans="1:39" x14ac:dyDescent="0.3">
      <c r="A562" s="16"/>
      <c r="B562" s="16"/>
      <c r="C562" s="17"/>
      <c r="D562" s="16"/>
      <c r="E562" s="16"/>
      <c r="F562" s="16"/>
      <c r="G562" s="16"/>
      <c r="H562" s="16"/>
      <c r="I562" s="16"/>
      <c r="J562" s="16"/>
      <c r="K562" s="16"/>
      <c r="L562" s="16"/>
      <c r="M562" s="16"/>
      <c r="N562" s="16"/>
      <c r="O562" s="16"/>
      <c r="P562" s="16"/>
      <c r="Q562" s="16"/>
      <c r="R562" s="16"/>
      <c r="S562" s="16"/>
      <c r="T562" s="16"/>
      <c r="U562" s="16"/>
      <c r="V562" s="16"/>
      <c r="W562" s="16"/>
      <c r="X562" s="16"/>
      <c r="Y562" s="16"/>
      <c r="Z562" s="16"/>
      <c r="AA562" s="16"/>
      <c r="AB562" s="16"/>
      <c r="AC562" s="16"/>
      <c r="AD562" s="16"/>
      <c r="AE562" s="17"/>
      <c r="AF562" s="16"/>
      <c r="AG562" s="16"/>
      <c r="AH562" s="16"/>
      <c r="AI562" s="16"/>
      <c r="AJ562" s="16"/>
      <c r="AK562" s="16"/>
      <c r="AL562" s="16"/>
      <c r="AM562" s="16"/>
    </row>
    <row r="563" spans="1:39" x14ac:dyDescent="0.3">
      <c r="A563" s="16"/>
      <c r="B563" s="16"/>
      <c r="C563" s="17"/>
      <c r="D563" s="16"/>
      <c r="E563" s="16"/>
      <c r="F563" s="16"/>
      <c r="G563" s="16"/>
      <c r="H563" s="16"/>
      <c r="I563" s="16"/>
      <c r="J563" s="16"/>
      <c r="K563" s="16"/>
      <c r="L563" s="16"/>
      <c r="M563" s="16"/>
      <c r="N563" s="16"/>
      <c r="O563" s="16"/>
      <c r="P563" s="16"/>
      <c r="Q563" s="16"/>
      <c r="R563" s="16"/>
      <c r="S563" s="16"/>
      <c r="T563" s="16"/>
      <c r="U563" s="16"/>
      <c r="V563" s="16"/>
      <c r="W563" s="16"/>
      <c r="X563" s="16"/>
      <c r="Y563" s="16"/>
      <c r="Z563" s="16"/>
      <c r="AA563" s="16"/>
      <c r="AB563" s="16"/>
      <c r="AC563" s="16"/>
      <c r="AD563" s="16"/>
      <c r="AE563" s="17"/>
      <c r="AF563" s="16"/>
      <c r="AG563" s="16"/>
      <c r="AH563" s="16"/>
      <c r="AI563" s="16"/>
      <c r="AJ563" s="16"/>
      <c r="AK563" s="16"/>
      <c r="AL563" s="16"/>
      <c r="AM563" s="16"/>
    </row>
    <row r="564" spans="1:39" x14ac:dyDescent="0.3">
      <c r="A564" s="16"/>
      <c r="B564" s="16"/>
      <c r="C564" s="17"/>
      <c r="D564" s="16"/>
      <c r="E564" s="16"/>
      <c r="F564" s="16"/>
      <c r="G564" s="16"/>
      <c r="H564" s="16"/>
      <c r="I564" s="16"/>
      <c r="J564" s="16"/>
      <c r="K564" s="16"/>
      <c r="L564" s="16"/>
      <c r="M564" s="16"/>
      <c r="N564" s="16"/>
      <c r="O564" s="16"/>
      <c r="P564" s="16"/>
      <c r="Q564" s="16"/>
      <c r="R564" s="16"/>
      <c r="S564" s="16"/>
      <c r="T564" s="16"/>
      <c r="U564" s="16"/>
      <c r="V564" s="16"/>
      <c r="W564" s="16"/>
      <c r="X564" s="16"/>
      <c r="Y564" s="16"/>
      <c r="Z564" s="16"/>
      <c r="AA564" s="16"/>
      <c r="AB564" s="16"/>
      <c r="AC564" s="16"/>
      <c r="AD564" s="16"/>
      <c r="AE564" s="17"/>
      <c r="AF564" s="16"/>
      <c r="AG564" s="16"/>
      <c r="AH564" s="16"/>
      <c r="AI564" s="16"/>
      <c r="AJ564" s="16"/>
      <c r="AK564" s="16"/>
      <c r="AL564" s="16"/>
      <c r="AM564" s="16"/>
    </row>
    <row r="565" spans="1:39" x14ac:dyDescent="0.3">
      <c r="A565" s="16"/>
      <c r="B565" s="16"/>
      <c r="C565" s="17"/>
      <c r="D565" s="16"/>
      <c r="E565" s="16"/>
      <c r="F565" s="16"/>
      <c r="G565" s="16"/>
      <c r="H565" s="16"/>
      <c r="I565" s="16"/>
      <c r="J565" s="16"/>
      <c r="K565" s="16"/>
      <c r="L565" s="16"/>
      <c r="M565" s="16"/>
      <c r="N565" s="16"/>
      <c r="O565" s="16"/>
      <c r="P565" s="16"/>
      <c r="Q565" s="16"/>
      <c r="R565" s="16"/>
      <c r="S565" s="16"/>
      <c r="T565" s="16"/>
      <c r="U565" s="16"/>
      <c r="V565" s="16"/>
      <c r="W565" s="16"/>
      <c r="X565" s="16"/>
      <c r="Y565" s="16"/>
      <c r="Z565" s="16"/>
      <c r="AA565" s="16"/>
      <c r="AB565" s="16"/>
      <c r="AC565" s="16"/>
      <c r="AD565" s="16"/>
      <c r="AE565" s="17"/>
      <c r="AF565" s="16"/>
      <c r="AG565" s="16"/>
      <c r="AH565" s="16"/>
      <c r="AI565" s="16"/>
      <c r="AJ565" s="16"/>
      <c r="AK565" s="16"/>
      <c r="AL565" s="16"/>
      <c r="AM565" s="16"/>
    </row>
    <row r="566" spans="1:39" x14ac:dyDescent="0.3">
      <c r="A566" s="16"/>
      <c r="B566" s="16"/>
      <c r="C566" s="17"/>
      <c r="D566" s="16"/>
      <c r="E566" s="16"/>
      <c r="F566" s="16"/>
      <c r="G566" s="16"/>
      <c r="H566" s="16"/>
      <c r="I566" s="16"/>
      <c r="J566" s="16"/>
      <c r="K566" s="16"/>
      <c r="L566" s="16"/>
      <c r="M566" s="16"/>
      <c r="N566" s="16"/>
      <c r="O566" s="16"/>
      <c r="P566" s="16"/>
      <c r="Q566" s="16"/>
      <c r="R566" s="16"/>
      <c r="S566" s="16"/>
      <c r="T566" s="16"/>
      <c r="U566" s="16"/>
      <c r="V566" s="16"/>
      <c r="W566" s="16"/>
      <c r="X566" s="16"/>
      <c r="Y566" s="16"/>
      <c r="Z566" s="16"/>
      <c r="AA566" s="16"/>
      <c r="AB566" s="16"/>
      <c r="AC566" s="16"/>
      <c r="AD566" s="16"/>
      <c r="AE566" s="17"/>
      <c r="AF566" s="16"/>
      <c r="AG566" s="16"/>
      <c r="AH566" s="16"/>
      <c r="AI566" s="16"/>
      <c r="AJ566" s="16"/>
      <c r="AK566" s="16"/>
      <c r="AL566" s="16"/>
      <c r="AM566" s="16"/>
    </row>
    <row r="567" spans="1:39" x14ac:dyDescent="0.3">
      <c r="A567" s="16"/>
      <c r="B567" s="16"/>
      <c r="C567" s="17"/>
      <c r="D567" s="16"/>
      <c r="E567" s="16"/>
      <c r="F567" s="16"/>
      <c r="G567" s="16"/>
      <c r="H567" s="16"/>
      <c r="I567" s="16"/>
      <c r="J567" s="16"/>
      <c r="K567" s="16"/>
      <c r="L567" s="16"/>
      <c r="M567" s="16"/>
      <c r="N567" s="16"/>
      <c r="O567" s="16"/>
      <c r="P567" s="16"/>
      <c r="Q567" s="16"/>
      <c r="R567" s="16"/>
      <c r="S567" s="16"/>
      <c r="T567" s="16"/>
      <c r="U567" s="16"/>
      <c r="V567" s="16"/>
      <c r="W567" s="16"/>
      <c r="X567" s="16"/>
      <c r="Y567" s="16"/>
      <c r="Z567" s="16"/>
      <c r="AA567" s="16"/>
      <c r="AB567" s="16"/>
      <c r="AC567" s="16"/>
      <c r="AD567" s="16"/>
      <c r="AE567" s="17"/>
      <c r="AF567" s="16"/>
      <c r="AG567" s="16"/>
      <c r="AH567" s="16"/>
      <c r="AI567" s="16"/>
      <c r="AJ567" s="16"/>
      <c r="AK567" s="16"/>
      <c r="AL567" s="16"/>
      <c r="AM567" s="16"/>
    </row>
    <row r="568" spans="1:39" x14ac:dyDescent="0.3">
      <c r="A568" s="16"/>
      <c r="B568" s="16"/>
      <c r="C568" s="17"/>
      <c r="D568" s="16"/>
      <c r="E568" s="16"/>
      <c r="F568" s="16"/>
      <c r="G568" s="16"/>
      <c r="H568" s="16"/>
      <c r="I568" s="16"/>
      <c r="J568" s="16"/>
      <c r="K568" s="16"/>
      <c r="L568" s="16"/>
      <c r="M568" s="16"/>
      <c r="N568" s="16"/>
      <c r="O568" s="16"/>
      <c r="P568" s="16"/>
      <c r="Q568" s="16"/>
      <c r="R568" s="16"/>
      <c r="S568" s="16"/>
      <c r="T568" s="16"/>
      <c r="U568" s="16"/>
      <c r="V568" s="16"/>
      <c r="W568" s="16"/>
      <c r="X568" s="16"/>
      <c r="Y568" s="16"/>
      <c r="Z568" s="16"/>
      <c r="AA568" s="16"/>
      <c r="AB568" s="16"/>
      <c r="AC568" s="16"/>
      <c r="AD568" s="16"/>
      <c r="AE568" s="17"/>
      <c r="AF568" s="16"/>
      <c r="AG568" s="16"/>
      <c r="AH568" s="16"/>
      <c r="AI568" s="16"/>
      <c r="AJ568" s="16"/>
      <c r="AK568" s="16"/>
      <c r="AL568" s="16"/>
      <c r="AM568" s="16"/>
    </row>
    <row r="569" spans="1:39" x14ac:dyDescent="0.3">
      <c r="A569" s="16"/>
      <c r="B569" s="16"/>
      <c r="C569" s="17"/>
      <c r="D569" s="16"/>
      <c r="E569" s="16"/>
      <c r="F569" s="16"/>
      <c r="G569" s="16"/>
      <c r="H569" s="16"/>
      <c r="I569" s="16"/>
      <c r="J569" s="16"/>
      <c r="K569" s="16"/>
      <c r="L569" s="16"/>
      <c r="M569" s="16"/>
      <c r="N569" s="16"/>
      <c r="O569" s="16"/>
      <c r="P569" s="16"/>
      <c r="Q569" s="16"/>
      <c r="R569" s="16"/>
      <c r="S569" s="16"/>
      <c r="T569" s="16"/>
      <c r="U569" s="16"/>
      <c r="V569" s="16"/>
      <c r="W569" s="16"/>
      <c r="X569" s="16"/>
      <c r="Y569" s="16"/>
      <c r="Z569" s="16"/>
      <c r="AA569" s="16"/>
      <c r="AB569" s="16"/>
      <c r="AC569" s="16"/>
      <c r="AD569" s="16"/>
      <c r="AE569" s="17"/>
      <c r="AF569" s="16"/>
      <c r="AG569" s="16"/>
      <c r="AH569" s="16"/>
      <c r="AI569" s="16"/>
      <c r="AJ569" s="16"/>
      <c r="AK569" s="16"/>
      <c r="AL569" s="16"/>
      <c r="AM569" s="16"/>
    </row>
    <row r="570" spans="1:39" x14ac:dyDescent="0.3">
      <c r="A570" s="16"/>
      <c r="B570" s="16"/>
      <c r="C570" s="17"/>
      <c r="D570" s="16"/>
      <c r="E570" s="16"/>
      <c r="F570" s="16"/>
      <c r="G570" s="16"/>
      <c r="H570" s="16"/>
      <c r="I570" s="16"/>
      <c r="J570" s="16"/>
      <c r="K570" s="16"/>
      <c r="L570" s="16"/>
      <c r="M570" s="16"/>
      <c r="N570" s="16"/>
      <c r="O570" s="16"/>
      <c r="P570" s="16"/>
      <c r="Q570" s="16"/>
      <c r="R570" s="16"/>
      <c r="S570" s="16"/>
      <c r="T570" s="16"/>
      <c r="U570" s="16"/>
      <c r="V570" s="16"/>
      <c r="W570" s="16"/>
      <c r="X570" s="16"/>
      <c r="Y570" s="16"/>
      <c r="Z570" s="16"/>
      <c r="AA570" s="16"/>
      <c r="AB570" s="16"/>
      <c r="AC570" s="16"/>
      <c r="AD570" s="16"/>
      <c r="AE570" s="17"/>
      <c r="AF570" s="16"/>
      <c r="AG570" s="16"/>
      <c r="AH570" s="16"/>
      <c r="AI570" s="16"/>
      <c r="AJ570" s="16"/>
      <c r="AK570" s="16"/>
      <c r="AL570" s="16"/>
      <c r="AM570" s="16"/>
    </row>
    <row r="571" spans="1:39" x14ac:dyDescent="0.3">
      <c r="A571" s="16"/>
      <c r="B571" s="16"/>
      <c r="C571" s="17"/>
      <c r="D571" s="16"/>
      <c r="E571" s="16"/>
      <c r="F571" s="16"/>
      <c r="G571" s="16"/>
      <c r="H571" s="16"/>
      <c r="I571" s="16"/>
      <c r="J571" s="16"/>
      <c r="K571" s="16"/>
      <c r="L571" s="16"/>
      <c r="M571" s="16"/>
      <c r="N571" s="16"/>
      <c r="O571" s="16"/>
      <c r="P571" s="16"/>
      <c r="Q571" s="16"/>
      <c r="R571" s="16"/>
      <c r="S571" s="16"/>
      <c r="T571" s="16"/>
      <c r="U571" s="16"/>
      <c r="V571" s="16"/>
      <c r="W571" s="16"/>
      <c r="X571" s="16"/>
      <c r="Y571" s="16"/>
      <c r="Z571" s="16"/>
      <c r="AA571" s="16"/>
      <c r="AB571" s="16"/>
      <c r="AC571" s="16"/>
      <c r="AD571" s="16"/>
      <c r="AE571" s="17"/>
      <c r="AF571" s="16"/>
      <c r="AG571" s="16"/>
      <c r="AH571" s="16"/>
      <c r="AI571" s="16"/>
      <c r="AJ571" s="16"/>
      <c r="AK571" s="16"/>
      <c r="AL571" s="16"/>
      <c r="AM571" s="16"/>
    </row>
    <row r="572" spans="1:39" x14ac:dyDescent="0.3">
      <c r="A572" s="16"/>
      <c r="B572" s="16"/>
      <c r="C572" s="17"/>
      <c r="D572" s="16"/>
      <c r="E572" s="16"/>
      <c r="F572" s="16"/>
      <c r="G572" s="16"/>
      <c r="H572" s="16"/>
      <c r="I572" s="16"/>
      <c r="J572" s="16"/>
      <c r="K572" s="16"/>
      <c r="L572" s="16"/>
      <c r="M572" s="16"/>
      <c r="N572" s="16"/>
      <c r="O572" s="16"/>
      <c r="P572" s="16"/>
      <c r="Q572" s="16"/>
      <c r="R572" s="16"/>
      <c r="S572" s="16"/>
      <c r="T572" s="16"/>
      <c r="U572" s="16"/>
      <c r="V572" s="16"/>
      <c r="W572" s="16"/>
      <c r="X572" s="16"/>
      <c r="Y572" s="16"/>
      <c r="Z572" s="16"/>
      <c r="AA572" s="16"/>
      <c r="AB572" s="16"/>
      <c r="AC572" s="16"/>
      <c r="AD572" s="16"/>
      <c r="AE572" s="17"/>
      <c r="AF572" s="16"/>
      <c r="AG572" s="16"/>
      <c r="AH572" s="16"/>
      <c r="AI572" s="16"/>
      <c r="AJ572" s="16"/>
      <c r="AK572" s="16"/>
      <c r="AL572" s="16"/>
      <c r="AM572" s="16"/>
    </row>
    <row r="573" spans="1:39" x14ac:dyDescent="0.3">
      <c r="A573" s="16"/>
      <c r="B573" s="16"/>
      <c r="C573" s="17"/>
      <c r="D573" s="16"/>
      <c r="E573" s="16"/>
      <c r="F573" s="16"/>
      <c r="G573" s="16"/>
      <c r="H573" s="16"/>
      <c r="I573" s="16"/>
      <c r="J573" s="16"/>
      <c r="K573" s="16"/>
      <c r="L573" s="16"/>
      <c r="M573" s="16"/>
      <c r="N573" s="16"/>
      <c r="O573" s="16"/>
      <c r="P573" s="16"/>
      <c r="Q573" s="16"/>
      <c r="R573" s="16"/>
      <c r="S573" s="16"/>
      <c r="T573" s="16"/>
      <c r="U573" s="16"/>
      <c r="V573" s="16"/>
      <c r="W573" s="16"/>
      <c r="X573" s="16"/>
      <c r="Y573" s="16"/>
      <c r="Z573" s="16"/>
      <c r="AA573" s="16"/>
      <c r="AB573" s="16"/>
      <c r="AC573" s="16"/>
      <c r="AD573" s="16"/>
      <c r="AE573" s="17"/>
      <c r="AF573" s="16"/>
      <c r="AG573" s="16"/>
      <c r="AH573" s="16"/>
      <c r="AI573" s="16"/>
      <c r="AJ573" s="16"/>
      <c r="AK573" s="16"/>
      <c r="AL573" s="16"/>
      <c r="AM573" s="16"/>
    </row>
    <row r="574" spans="1:39" x14ac:dyDescent="0.3">
      <c r="A574" s="16"/>
      <c r="B574" s="16"/>
      <c r="C574" s="17"/>
      <c r="D574" s="16"/>
      <c r="E574" s="16"/>
      <c r="F574" s="16"/>
      <c r="G574" s="16"/>
      <c r="H574" s="16"/>
      <c r="I574" s="16"/>
      <c r="J574" s="16"/>
      <c r="K574" s="16"/>
      <c r="L574" s="16"/>
      <c r="M574" s="16"/>
      <c r="N574" s="16"/>
      <c r="O574" s="16"/>
      <c r="P574" s="16"/>
      <c r="Q574" s="16"/>
      <c r="R574" s="16"/>
      <c r="S574" s="16"/>
      <c r="T574" s="16"/>
      <c r="U574" s="16"/>
      <c r="V574" s="16"/>
      <c r="W574" s="16"/>
      <c r="X574" s="16"/>
      <c r="Y574" s="16"/>
      <c r="Z574" s="16"/>
      <c r="AA574" s="16"/>
      <c r="AB574" s="16"/>
      <c r="AC574" s="16"/>
      <c r="AD574" s="16"/>
      <c r="AE574" s="17"/>
      <c r="AF574" s="16"/>
      <c r="AG574" s="16"/>
      <c r="AH574" s="16"/>
      <c r="AI574" s="16"/>
      <c r="AJ574" s="16"/>
      <c r="AK574" s="16"/>
      <c r="AL574" s="16"/>
      <c r="AM574" s="16"/>
    </row>
    <row r="575" spans="1:39" x14ac:dyDescent="0.3">
      <c r="A575" s="16"/>
      <c r="B575" s="16"/>
      <c r="C575" s="17"/>
      <c r="D575" s="16"/>
      <c r="E575" s="16"/>
      <c r="F575" s="16"/>
      <c r="G575" s="16"/>
      <c r="H575" s="16"/>
      <c r="I575" s="16"/>
      <c r="J575" s="16"/>
      <c r="K575" s="16"/>
      <c r="L575" s="16"/>
      <c r="M575" s="16"/>
      <c r="N575" s="16"/>
      <c r="O575" s="16"/>
      <c r="P575" s="16"/>
      <c r="Q575" s="16"/>
      <c r="R575" s="16"/>
      <c r="S575" s="16"/>
      <c r="T575" s="16"/>
      <c r="U575" s="16"/>
      <c r="V575" s="16"/>
      <c r="W575" s="16"/>
      <c r="X575" s="16"/>
      <c r="Y575" s="16"/>
      <c r="Z575" s="16"/>
      <c r="AA575" s="16"/>
      <c r="AB575" s="16"/>
      <c r="AC575" s="16"/>
      <c r="AD575" s="16"/>
      <c r="AE575" s="17"/>
      <c r="AF575" s="16"/>
      <c r="AG575" s="16"/>
      <c r="AH575" s="16"/>
      <c r="AI575" s="16"/>
      <c r="AJ575" s="16"/>
      <c r="AK575" s="16"/>
      <c r="AL575" s="16"/>
      <c r="AM575" s="16"/>
    </row>
    <row r="576" spans="1:39" x14ac:dyDescent="0.3">
      <c r="A576" s="16"/>
      <c r="B576" s="16"/>
      <c r="C576" s="17"/>
      <c r="D576" s="16"/>
      <c r="E576" s="16"/>
      <c r="F576" s="16"/>
      <c r="G576" s="16"/>
      <c r="H576" s="16"/>
      <c r="I576" s="16"/>
      <c r="J576" s="16"/>
      <c r="K576" s="16"/>
      <c r="L576" s="16"/>
      <c r="M576" s="16"/>
      <c r="N576" s="16"/>
      <c r="O576" s="16"/>
      <c r="P576" s="16"/>
      <c r="Q576" s="16"/>
      <c r="R576" s="16"/>
      <c r="S576" s="16"/>
      <c r="T576" s="16"/>
      <c r="U576" s="16"/>
      <c r="V576" s="16"/>
      <c r="W576" s="16"/>
      <c r="X576" s="16"/>
      <c r="Y576" s="16"/>
      <c r="Z576" s="16"/>
      <c r="AA576" s="16"/>
      <c r="AB576" s="16"/>
      <c r="AC576" s="16"/>
      <c r="AD576" s="16"/>
      <c r="AE576" s="17"/>
      <c r="AF576" s="16"/>
      <c r="AG576" s="16"/>
      <c r="AH576" s="16"/>
      <c r="AI576" s="16"/>
      <c r="AJ576" s="16"/>
      <c r="AK576" s="16"/>
      <c r="AL576" s="16"/>
      <c r="AM576" s="16"/>
    </row>
    <row r="577" spans="1:39" x14ac:dyDescent="0.3">
      <c r="A577" s="16"/>
      <c r="B577" s="16"/>
      <c r="C577" s="17"/>
      <c r="D577" s="16"/>
      <c r="E577" s="16"/>
      <c r="F577" s="16"/>
      <c r="G577" s="16"/>
      <c r="H577" s="16"/>
      <c r="I577" s="16"/>
      <c r="J577" s="16"/>
      <c r="K577" s="16"/>
      <c r="L577" s="16"/>
      <c r="M577" s="16"/>
      <c r="N577" s="16"/>
      <c r="O577" s="16"/>
      <c r="P577" s="16"/>
      <c r="Q577" s="16"/>
      <c r="R577" s="16"/>
      <c r="S577" s="16"/>
      <c r="T577" s="16"/>
      <c r="U577" s="16"/>
      <c r="V577" s="16"/>
      <c r="W577" s="16"/>
      <c r="X577" s="16"/>
      <c r="Y577" s="16"/>
      <c r="Z577" s="16"/>
      <c r="AA577" s="16"/>
      <c r="AB577" s="16"/>
      <c r="AC577" s="16"/>
      <c r="AD577" s="16"/>
      <c r="AE577" s="17"/>
      <c r="AF577" s="16"/>
      <c r="AG577" s="16"/>
      <c r="AH577" s="16"/>
      <c r="AI577" s="16"/>
      <c r="AJ577" s="16"/>
      <c r="AK577" s="16"/>
      <c r="AL577" s="16"/>
      <c r="AM577" s="16"/>
    </row>
    <row r="578" spans="1:39" x14ac:dyDescent="0.3">
      <c r="A578" s="16"/>
      <c r="B578" s="16"/>
      <c r="C578" s="17"/>
      <c r="D578" s="16"/>
      <c r="E578" s="16"/>
      <c r="F578" s="16"/>
      <c r="G578" s="16"/>
      <c r="H578" s="16"/>
      <c r="I578" s="16"/>
      <c r="J578" s="16"/>
      <c r="K578" s="16"/>
      <c r="L578" s="16"/>
      <c r="M578" s="16"/>
      <c r="N578" s="16"/>
      <c r="O578" s="16"/>
      <c r="P578" s="16"/>
      <c r="Q578" s="16"/>
      <c r="R578" s="16"/>
      <c r="S578" s="16"/>
      <c r="T578" s="16"/>
      <c r="U578" s="16"/>
      <c r="V578" s="16"/>
      <c r="W578" s="16"/>
      <c r="X578" s="16"/>
      <c r="Y578" s="16"/>
      <c r="Z578" s="16"/>
      <c r="AA578" s="16"/>
      <c r="AB578" s="16"/>
      <c r="AC578" s="16"/>
      <c r="AD578" s="16"/>
      <c r="AE578" s="17"/>
      <c r="AF578" s="16"/>
      <c r="AG578" s="16"/>
      <c r="AH578" s="16"/>
      <c r="AI578" s="16"/>
      <c r="AJ578" s="16"/>
      <c r="AK578" s="16"/>
      <c r="AL578" s="16"/>
      <c r="AM578" s="16"/>
    </row>
    <row r="579" spans="1:39" x14ac:dyDescent="0.3">
      <c r="A579" s="16"/>
      <c r="B579" s="16"/>
      <c r="C579" s="17"/>
      <c r="D579" s="16"/>
      <c r="E579" s="16"/>
      <c r="F579" s="16"/>
      <c r="G579" s="16"/>
      <c r="H579" s="16"/>
      <c r="I579" s="16"/>
      <c r="J579" s="16"/>
      <c r="K579" s="16"/>
      <c r="L579" s="16"/>
      <c r="M579" s="16"/>
      <c r="N579" s="16"/>
      <c r="O579" s="16"/>
      <c r="P579" s="16"/>
      <c r="Q579" s="16"/>
      <c r="R579" s="16"/>
      <c r="S579" s="16"/>
      <c r="T579" s="16"/>
      <c r="U579" s="16"/>
      <c r="V579" s="16"/>
      <c r="W579" s="16"/>
      <c r="X579" s="16"/>
      <c r="Y579" s="16"/>
      <c r="Z579" s="16"/>
      <c r="AA579" s="16"/>
      <c r="AB579" s="16"/>
      <c r="AC579" s="16"/>
      <c r="AD579" s="16"/>
      <c r="AE579" s="17"/>
      <c r="AF579" s="16"/>
      <c r="AG579" s="16"/>
      <c r="AH579" s="16"/>
      <c r="AI579" s="16"/>
      <c r="AJ579" s="16"/>
      <c r="AK579" s="16"/>
      <c r="AL579" s="16"/>
      <c r="AM579" s="16"/>
    </row>
    <row r="580" spans="1:39" x14ac:dyDescent="0.3">
      <c r="A580" s="16"/>
      <c r="B580" s="16"/>
      <c r="C580" s="17"/>
      <c r="D580" s="16"/>
      <c r="E580" s="16"/>
      <c r="F580" s="16"/>
      <c r="G580" s="16"/>
      <c r="H580" s="16"/>
      <c r="I580" s="16"/>
      <c r="J580" s="16"/>
      <c r="K580" s="16"/>
      <c r="L580" s="16"/>
      <c r="M580" s="16"/>
      <c r="N580" s="16"/>
      <c r="O580" s="16"/>
      <c r="P580" s="16"/>
      <c r="Q580" s="16"/>
      <c r="R580" s="16"/>
      <c r="S580" s="16"/>
      <c r="T580" s="16"/>
      <c r="U580" s="16"/>
      <c r="V580" s="16"/>
      <c r="W580" s="16"/>
      <c r="X580" s="16"/>
      <c r="Y580" s="16"/>
      <c r="Z580" s="16"/>
      <c r="AA580" s="16"/>
      <c r="AB580" s="16"/>
      <c r="AC580" s="16"/>
      <c r="AD580" s="16"/>
      <c r="AE580" s="17"/>
      <c r="AF580" s="16"/>
      <c r="AG580" s="16"/>
      <c r="AH580" s="16"/>
      <c r="AI580" s="16"/>
      <c r="AJ580" s="16"/>
      <c r="AK580" s="16"/>
      <c r="AL580" s="16"/>
      <c r="AM580" s="16"/>
    </row>
    <row r="581" spans="1:39" x14ac:dyDescent="0.3">
      <c r="A581" s="16"/>
      <c r="B581" s="16"/>
      <c r="C581" s="17"/>
      <c r="D581" s="16"/>
      <c r="E581" s="16"/>
      <c r="F581" s="16"/>
      <c r="G581" s="16"/>
      <c r="H581" s="16"/>
      <c r="I581" s="16"/>
      <c r="J581" s="16"/>
      <c r="K581" s="16"/>
      <c r="L581" s="16"/>
      <c r="M581" s="16"/>
      <c r="N581" s="16"/>
      <c r="O581" s="16"/>
      <c r="P581" s="16"/>
      <c r="Q581" s="16"/>
      <c r="R581" s="16"/>
      <c r="S581" s="16"/>
      <c r="T581" s="16"/>
      <c r="U581" s="16"/>
      <c r="V581" s="16"/>
      <c r="W581" s="16"/>
      <c r="X581" s="16"/>
      <c r="Y581" s="16"/>
      <c r="Z581" s="16"/>
      <c r="AA581" s="16"/>
      <c r="AB581" s="16"/>
      <c r="AC581" s="16"/>
      <c r="AD581" s="16"/>
      <c r="AE581" s="17"/>
      <c r="AF581" s="16"/>
      <c r="AG581" s="16"/>
      <c r="AH581" s="16"/>
      <c r="AI581" s="16"/>
      <c r="AJ581" s="16"/>
      <c r="AK581" s="16"/>
      <c r="AL581" s="16"/>
      <c r="AM581" s="16"/>
    </row>
    <row r="582" spans="1:39" x14ac:dyDescent="0.3">
      <c r="A582" s="16"/>
      <c r="B582" s="16"/>
      <c r="C582" s="17"/>
      <c r="D582" s="16"/>
      <c r="E582" s="16"/>
      <c r="F582" s="16"/>
      <c r="G582" s="16"/>
      <c r="H582" s="16"/>
      <c r="I582" s="16"/>
      <c r="J582" s="16"/>
      <c r="K582" s="16"/>
      <c r="L582" s="16"/>
      <c r="M582" s="16"/>
      <c r="N582" s="16"/>
      <c r="O582" s="16"/>
      <c r="P582" s="16"/>
      <c r="Q582" s="16"/>
      <c r="R582" s="16"/>
      <c r="S582" s="16"/>
      <c r="T582" s="16"/>
      <c r="U582" s="16"/>
      <c r="V582" s="16"/>
      <c r="W582" s="16"/>
      <c r="X582" s="16"/>
      <c r="Y582" s="16"/>
      <c r="Z582" s="16"/>
      <c r="AA582" s="16"/>
      <c r="AB582" s="16"/>
      <c r="AC582" s="16"/>
      <c r="AD582" s="16"/>
      <c r="AE582" s="17"/>
      <c r="AF582" s="16"/>
      <c r="AG582" s="16"/>
      <c r="AH582" s="16"/>
      <c r="AI582" s="16"/>
      <c r="AJ582" s="16"/>
      <c r="AK582" s="16"/>
      <c r="AL582" s="16"/>
      <c r="AM582" s="16"/>
    </row>
    <row r="583" spans="1:39" x14ac:dyDescent="0.3">
      <c r="A583" s="16"/>
      <c r="B583" s="16"/>
      <c r="C583" s="17"/>
      <c r="D583" s="16"/>
      <c r="E583" s="16"/>
      <c r="F583" s="16"/>
      <c r="G583" s="16"/>
      <c r="H583" s="16"/>
      <c r="I583" s="16"/>
      <c r="J583" s="16"/>
      <c r="K583" s="16"/>
      <c r="L583" s="16"/>
      <c r="M583" s="16"/>
      <c r="N583" s="16"/>
      <c r="O583" s="16"/>
      <c r="P583" s="16"/>
      <c r="Q583" s="16"/>
      <c r="R583" s="16"/>
      <c r="S583" s="16"/>
      <c r="T583" s="16"/>
      <c r="U583" s="16"/>
      <c r="V583" s="16"/>
      <c r="W583" s="16"/>
      <c r="X583" s="16"/>
      <c r="Y583" s="16"/>
      <c r="Z583" s="16"/>
      <c r="AA583" s="16"/>
      <c r="AB583" s="16"/>
      <c r="AC583" s="16"/>
      <c r="AD583" s="16"/>
      <c r="AE583" s="17"/>
      <c r="AF583" s="16"/>
      <c r="AG583" s="16"/>
      <c r="AH583" s="16"/>
      <c r="AI583" s="16"/>
      <c r="AJ583" s="16"/>
      <c r="AK583" s="16"/>
      <c r="AL583" s="16"/>
      <c r="AM583" s="16"/>
    </row>
    <row r="584" spans="1:39" x14ac:dyDescent="0.3">
      <c r="A584" s="16"/>
      <c r="B584" s="16"/>
      <c r="C584" s="17"/>
      <c r="D584" s="16"/>
      <c r="E584" s="16"/>
      <c r="F584" s="16"/>
      <c r="G584" s="16"/>
      <c r="H584" s="16"/>
      <c r="I584" s="16"/>
      <c r="J584" s="16"/>
      <c r="K584" s="16"/>
      <c r="L584" s="16"/>
      <c r="M584" s="16"/>
      <c r="N584" s="16"/>
      <c r="O584" s="16"/>
      <c r="P584" s="16"/>
      <c r="Q584" s="16"/>
      <c r="R584" s="16"/>
      <c r="S584" s="16"/>
      <c r="T584" s="16"/>
      <c r="U584" s="16"/>
      <c r="V584" s="16"/>
      <c r="W584" s="16"/>
      <c r="X584" s="16"/>
      <c r="Y584" s="16"/>
      <c r="Z584" s="16"/>
      <c r="AA584" s="16"/>
      <c r="AB584" s="16"/>
      <c r="AC584" s="16"/>
      <c r="AD584" s="16"/>
      <c r="AE584" s="17"/>
      <c r="AF584" s="16"/>
      <c r="AG584" s="16"/>
      <c r="AH584" s="16"/>
      <c r="AI584" s="16"/>
      <c r="AJ584" s="16"/>
      <c r="AK584" s="16"/>
      <c r="AL584" s="16"/>
      <c r="AM584" s="16"/>
    </row>
    <row r="585" spans="1:39" x14ac:dyDescent="0.3">
      <c r="A585" s="16"/>
      <c r="B585" s="16"/>
      <c r="C585" s="17"/>
      <c r="D585" s="16"/>
      <c r="E585" s="16"/>
      <c r="F585" s="16"/>
      <c r="G585" s="16"/>
      <c r="H585" s="16"/>
      <c r="I585" s="16"/>
      <c r="J585" s="16"/>
      <c r="K585" s="16"/>
      <c r="L585" s="16"/>
      <c r="M585" s="16"/>
      <c r="N585" s="16"/>
      <c r="O585" s="16"/>
      <c r="P585" s="16"/>
      <c r="Q585" s="16"/>
      <c r="R585" s="16"/>
      <c r="S585" s="16"/>
      <c r="T585" s="16"/>
      <c r="U585" s="16"/>
      <c r="V585" s="16"/>
      <c r="W585" s="16"/>
      <c r="X585" s="16"/>
      <c r="Y585" s="16"/>
      <c r="Z585" s="16"/>
      <c r="AA585" s="16"/>
      <c r="AB585" s="16"/>
      <c r="AC585" s="16"/>
      <c r="AD585" s="16"/>
      <c r="AE585" s="17"/>
      <c r="AF585" s="16"/>
      <c r="AG585" s="16"/>
      <c r="AH585" s="16"/>
      <c r="AI585" s="16"/>
      <c r="AJ585" s="16"/>
      <c r="AK585" s="16"/>
      <c r="AL585" s="16"/>
      <c r="AM585" s="16"/>
    </row>
    <row r="586" spans="1:39" x14ac:dyDescent="0.3">
      <c r="A586" s="16"/>
      <c r="B586" s="16"/>
      <c r="C586" s="17"/>
      <c r="D586" s="16"/>
      <c r="E586" s="16"/>
      <c r="F586" s="16"/>
      <c r="G586" s="16"/>
      <c r="H586" s="16"/>
      <c r="I586" s="16"/>
      <c r="J586" s="16"/>
      <c r="K586" s="16"/>
      <c r="L586" s="16"/>
      <c r="M586" s="16"/>
      <c r="N586" s="16"/>
      <c r="O586" s="16"/>
      <c r="P586" s="16"/>
      <c r="Q586" s="16"/>
      <c r="R586" s="16"/>
      <c r="S586" s="16"/>
      <c r="T586" s="16"/>
      <c r="U586" s="16"/>
      <c r="V586" s="16"/>
      <c r="W586" s="16"/>
      <c r="X586" s="16"/>
      <c r="Y586" s="16"/>
      <c r="Z586" s="16"/>
      <c r="AA586" s="16"/>
      <c r="AB586" s="16"/>
      <c r="AC586" s="16"/>
      <c r="AD586" s="16"/>
      <c r="AE586" s="17"/>
      <c r="AF586" s="16"/>
      <c r="AG586" s="16"/>
      <c r="AH586" s="16"/>
      <c r="AI586" s="16"/>
      <c r="AJ586" s="16"/>
      <c r="AK586" s="16"/>
      <c r="AL586" s="16"/>
      <c r="AM586" s="16"/>
    </row>
    <row r="587" spans="1:39" x14ac:dyDescent="0.3">
      <c r="A587" s="16"/>
      <c r="B587" s="16"/>
      <c r="C587" s="17"/>
      <c r="D587" s="16"/>
      <c r="E587" s="16"/>
      <c r="F587" s="16"/>
      <c r="G587" s="16"/>
      <c r="H587" s="16"/>
      <c r="I587" s="16"/>
      <c r="J587" s="16"/>
      <c r="K587" s="16"/>
      <c r="L587" s="16"/>
      <c r="M587" s="16"/>
      <c r="N587" s="16"/>
      <c r="O587" s="16"/>
      <c r="P587" s="16"/>
      <c r="Q587" s="16"/>
      <c r="R587" s="16"/>
      <c r="S587" s="16"/>
      <c r="T587" s="16"/>
      <c r="U587" s="16"/>
      <c r="V587" s="16"/>
      <c r="W587" s="16"/>
      <c r="X587" s="16"/>
      <c r="Y587" s="16"/>
      <c r="Z587" s="16"/>
      <c r="AA587" s="16"/>
      <c r="AB587" s="16"/>
      <c r="AC587" s="16"/>
      <c r="AD587" s="16"/>
      <c r="AE587" s="17"/>
      <c r="AF587" s="16"/>
      <c r="AG587" s="16"/>
      <c r="AH587" s="16"/>
      <c r="AI587" s="16"/>
      <c r="AJ587" s="16"/>
      <c r="AK587" s="16"/>
      <c r="AL587" s="16"/>
      <c r="AM587" s="16"/>
    </row>
    <row r="588" spans="1:39" x14ac:dyDescent="0.3">
      <c r="A588" s="16"/>
      <c r="B588" s="16"/>
      <c r="C588" s="17"/>
      <c r="D588" s="16"/>
      <c r="E588" s="16"/>
      <c r="F588" s="16"/>
      <c r="G588" s="16"/>
      <c r="H588" s="16"/>
      <c r="I588" s="16"/>
      <c r="J588" s="16"/>
      <c r="K588" s="16"/>
      <c r="L588" s="16"/>
      <c r="M588" s="16"/>
      <c r="N588" s="16"/>
      <c r="O588" s="16"/>
      <c r="P588" s="16"/>
      <c r="Q588" s="16"/>
      <c r="R588" s="16"/>
      <c r="S588" s="16"/>
      <c r="T588" s="16"/>
      <c r="U588" s="16"/>
      <c r="V588" s="16"/>
      <c r="W588" s="16"/>
      <c r="X588" s="16"/>
      <c r="Y588" s="16"/>
      <c r="Z588" s="16"/>
      <c r="AA588" s="16"/>
      <c r="AB588" s="16"/>
      <c r="AC588" s="16"/>
      <c r="AD588" s="16"/>
      <c r="AE588" s="17"/>
      <c r="AF588" s="16"/>
      <c r="AG588" s="16"/>
      <c r="AH588" s="16"/>
      <c r="AI588" s="16"/>
      <c r="AJ588" s="16"/>
      <c r="AK588" s="16"/>
      <c r="AL588" s="16"/>
      <c r="AM588" s="16"/>
    </row>
    <row r="589" spans="1:39" x14ac:dyDescent="0.3">
      <c r="A589" s="16"/>
      <c r="B589" s="16"/>
      <c r="C589" s="17"/>
      <c r="D589" s="16"/>
      <c r="E589" s="16"/>
      <c r="F589" s="16"/>
      <c r="G589" s="16"/>
      <c r="H589" s="16"/>
      <c r="I589" s="16"/>
      <c r="J589" s="16"/>
      <c r="K589" s="16"/>
      <c r="L589" s="16"/>
      <c r="M589" s="16"/>
      <c r="N589" s="16"/>
      <c r="O589" s="16"/>
      <c r="P589" s="16"/>
      <c r="Q589" s="16"/>
      <c r="R589" s="16"/>
      <c r="S589" s="16"/>
      <c r="T589" s="16"/>
      <c r="U589" s="16"/>
      <c r="V589" s="16"/>
      <c r="W589" s="16"/>
      <c r="X589" s="16"/>
      <c r="Y589" s="16"/>
      <c r="Z589" s="16"/>
      <c r="AA589" s="16"/>
      <c r="AB589" s="16"/>
      <c r="AC589" s="16"/>
      <c r="AD589" s="16"/>
      <c r="AE589" s="17"/>
      <c r="AF589" s="16"/>
      <c r="AG589" s="16"/>
      <c r="AH589" s="16"/>
      <c r="AI589" s="16"/>
      <c r="AJ589" s="16"/>
      <c r="AK589" s="16"/>
      <c r="AL589" s="16"/>
      <c r="AM589" s="16"/>
    </row>
    <row r="590" spans="1:39" x14ac:dyDescent="0.3">
      <c r="A590" s="16"/>
      <c r="B590" s="16"/>
      <c r="C590" s="17"/>
      <c r="D590" s="16"/>
      <c r="E590" s="16"/>
      <c r="F590" s="16"/>
      <c r="G590" s="16"/>
      <c r="H590" s="16"/>
      <c r="I590" s="16"/>
      <c r="J590" s="16"/>
      <c r="K590" s="16"/>
      <c r="L590" s="16"/>
      <c r="M590" s="16"/>
      <c r="N590" s="16"/>
      <c r="O590" s="16"/>
      <c r="P590" s="16"/>
      <c r="Q590" s="16"/>
      <c r="R590" s="16"/>
      <c r="S590" s="16"/>
      <c r="T590" s="16"/>
      <c r="U590" s="16"/>
      <c r="V590" s="16"/>
      <c r="W590" s="16"/>
      <c r="X590" s="16"/>
      <c r="Y590" s="16"/>
      <c r="Z590" s="16"/>
      <c r="AA590" s="16"/>
      <c r="AB590" s="16"/>
      <c r="AC590" s="16"/>
      <c r="AD590" s="16"/>
      <c r="AE590" s="17"/>
      <c r="AF590" s="16"/>
      <c r="AG590" s="16"/>
      <c r="AH590" s="16"/>
      <c r="AI590" s="16"/>
      <c r="AJ590" s="16"/>
      <c r="AK590" s="16"/>
      <c r="AL590" s="16"/>
      <c r="AM590" s="16"/>
    </row>
    <row r="591" spans="1:39" x14ac:dyDescent="0.3">
      <c r="A591" s="16"/>
      <c r="B591" s="16"/>
      <c r="C591" s="17"/>
      <c r="D591" s="16"/>
      <c r="E591" s="16"/>
      <c r="F591" s="16"/>
      <c r="G591" s="16"/>
      <c r="H591" s="16"/>
      <c r="I591" s="16"/>
      <c r="J591" s="16"/>
      <c r="K591" s="16"/>
      <c r="L591" s="16"/>
      <c r="M591" s="16"/>
      <c r="N591" s="16"/>
      <c r="O591" s="16"/>
      <c r="P591" s="16"/>
      <c r="Q591" s="16"/>
      <c r="R591" s="16"/>
      <c r="S591" s="16"/>
      <c r="T591" s="16"/>
      <c r="U591" s="16"/>
      <c r="V591" s="16"/>
      <c r="W591" s="16"/>
      <c r="X591" s="16"/>
      <c r="Y591" s="16"/>
      <c r="Z591" s="16"/>
      <c r="AA591" s="16"/>
      <c r="AB591" s="16"/>
      <c r="AC591" s="16"/>
      <c r="AD591" s="16"/>
      <c r="AE591" s="17"/>
      <c r="AF591" s="16"/>
      <c r="AG591" s="16"/>
      <c r="AH591" s="16"/>
      <c r="AI591" s="16"/>
      <c r="AJ591" s="16"/>
      <c r="AK591" s="16"/>
      <c r="AL591" s="16"/>
      <c r="AM591" s="16"/>
    </row>
    <row r="592" spans="1:39" x14ac:dyDescent="0.3">
      <c r="A592" s="16"/>
      <c r="B592" s="16"/>
      <c r="C592" s="17"/>
      <c r="D592" s="16"/>
      <c r="E592" s="16"/>
      <c r="F592" s="16"/>
      <c r="G592" s="16"/>
      <c r="H592" s="16"/>
      <c r="I592" s="16"/>
      <c r="J592" s="16"/>
      <c r="K592" s="16"/>
      <c r="L592" s="16"/>
      <c r="M592" s="16"/>
      <c r="N592" s="16"/>
      <c r="O592" s="16"/>
      <c r="P592" s="16"/>
      <c r="Q592" s="16"/>
      <c r="R592" s="16"/>
      <c r="S592" s="16"/>
      <c r="T592" s="16"/>
      <c r="U592" s="16"/>
      <c r="V592" s="16"/>
      <c r="W592" s="16"/>
      <c r="X592" s="16"/>
      <c r="Y592" s="16"/>
      <c r="Z592" s="16"/>
      <c r="AA592" s="16"/>
      <c r="AB592" s="16"/>
      <c r="AC592" s="16"/>
      <c r="AD592" s="16"/>
      <c r="AE592" s="17"/>
      <c r="AF592" s="16"/>
      <c r="AG592" s="16"/>
      <c r="AH592" s="16"/>
      <c r="AI592" s="16"/>
      <c r="AJ592" s="16"/>
      <c r="AK592" s="16"/>
      <c r="AL592" s="16"/>
      <c r="AM592" s="16"/>
    </row>
    <row r="593" spans="1:39" x14ac:dyDescent="0.3">
      <c r="A593" s="16"/>
      <c r="B593" s="16"/>
      <c r="C593" s="17"/>
      <c r="D593" s="16"/>
      <c r="E593" s="16"/>
      <c r="F593" s="16"/>
      <c r="G593" s="16"/>
      <c r="H593" s="16"/>
      <c r="I593" s="16"/>
      <c r="J593" s="16"/>
      <c r="K593" s="16"/>
      <c r="L593" s="16"/>
      <c r="M593" s="16"/>
      <c r="N593" s="16"/>
      <c r="O593" s="16"/>
      <c r="P593" s="16"/>
      <c r="Q593" s="16"/>
      <c r="R593" s="16"/>
      <c r="S593" s="16"/>
      <c r="T593" s="16"/>
      <c r="U593" s="16"/>
      <c r="V593" s="16"/>
      <c r="W593" s="16"/>
      <c r="X593" s="16"/>
      <c r="Y593" s="16"/>
      <c r="Z593" s="16"/>
      <c r="AA593" s="16"/>
      <c r="AB593" s="16"/>
      <c r="AC593" s="16"/>
      <c r="AD593" s="16"/>
      <c r="AE593" s="17"/>
      <c r="AF593" s="16"/>
      <c r="AG593" s="16"/>
      <c r="AH593" s="16"/>
      <c r="AI593" s="16"/>
      <c r="AJ593" s="16"/>
      <c r="AK593" s="16"/>
      <c r="AL593" s="16"/>
      <c r="AM593" s="16"/>
    </row>
    <row r="594" spans="1:39" x14ac:dyDescent="0.3">
      <c r="A594" s="16"/>
      <c r="B594" s="16"/>
      <c r="C594" s="17"/>
      <c r="D594" s="16"/>
      <c r="E594" s="16"/>
      <c r="F594" s="16"/>
      <c r="G594" s="16"/>
      <c r="H594" s="16"/>
      <c r="I594" s="16"/>
      <c r="J594" s="16"/>
      <c r="K594" s="16"/>
      <c r="L594" s="16"/>
      <c r="M594" s="16"/>
      <c r="N594" s="16"/>
      <c r="O594" s="16"/>
      <c r="P594" s="16"/>
      <c r="Q594" s="16"/>
      <c r="R594" s="16"/>
      <c r="S594" s="16"/>
      <c r="T594" s="16"/>
      <c r="U594" s="16"/>
      <c r="V594" s="16"/>
      <c r="W594" s="16"/>
      <c r="X594" s="16"/>
      <c r="Y594" s="16"/>
      <c r="Z594" s="16"/>
      <c r="AA594" s="16"/>
      <c r="AB594" s="16"/>
      <c r="AC594" s="16"/>
      <c r="AD594" s="16"/>
      <c r="AE594" s="17"/>
      <c r="AF594" s="16"/>
      <c r="AG594" s="16"/>
      <c r="AH594" s="16"/>
      <c r="AI594" s="16"/>
      <c r="AJ594" s="16"/>
      <c r="AK594" s="16"/>
      <c r="AL594" s="16"/>
      <c r="AM594" s="16"/>
    </row>
    <row r="595" spans="1:39" x14ac:dyDescent="0.3">
      <c r="A595" s="16"/>
      <c r="B595" s="16"/>
      <c r="C595" s="17"/>
      <c r="D595" s="16"/>
      <c r="E595" s="16"/>
      <c r="F595" s="16"/>
      <c r="G595" s="16"/>
      <c r="H595" s="16"/>
      <c r="I595" s="16"/>
      <c r="J595" s="16"/>
      <c r="K595" s="16"/>
      <c r="L595" s="16"/>
      <c r="M595" s="16"/>
      <c r="N595" s="16"/>
      <c r="O595" s="16"/>
      <c r="P595" s="16"/>
      <c r="Q595" s="16"/>
      <c r="R595" s="16"/>
      <c r="S595" s="16"/>
      <c r="T595" s="16"/>
      <c r="U595" s="16"/>
      <c r="V595" s="16"/>
      <c r="W595" s="16"/>
      <c r="X595" s="16"/>
      <c r="Y595" s="16"/>
      <c r="Z595" s="16"/>
      <c r="AA595" s="16"/>
      <c r="AB595" s="16"/>
      <c r="AC595" s="16"/>
      <c r="AD595" s="16"/>
      <c r="AE595" s="17"/>
      <c r="AF595" s="16"/>
      <c r="AG595" s="16"/>
      <c r="AH595" s="16"/>
      <c r="AI595" s="16"/>
      <c r="AJ595" s="16"/>
      <c r="AK595" s="16"/>
      <c r="AL595" s="16"/>
      <c r="AM595" s="16"/>
    </row>
    <row r="596" spans="1:39" x14ac:dyDescent="0.3">
      <c r="A596" s="16"/>
      <c r="B596" s="16"/>
      <c r="C596" s="17"/>
      <c r="D596" s="16"/>
      <c r="E596" s="16"/>
      <c r="F596" s="16"/>
      <c r="G596" s="16"/>
      <c r="H596" s="16"/>
      <c r="I596" s="16"/>
      <c r="J596" s="16"/>
      <c r="K596" s="16"/>
      <c r="L596" s="16"/>
      <c r="M596" s="16"/>
      <c r="N596" s="16"/>
      <c r="O596" s="16"/>
      <c r="P596" s="16"/>
      <c r="Q596" s="16"/>
      <c r="R596" s="16"/>
      <c r="S596" s="16"/>
      <c r="T596" s="16"/>
      <c r="U596" s="16"/>
      <c r="V596" s="16"/>
      <c r="W596" s="16"/>
      <c r="X596" s="16"/>
      <c r="Y596" s="16"/>
      <c r="Z596" s="16"/>
      <c r="AA596" s="16"/>
      <c r="AB596" s="16"/>
      <c r="AC596" s="16"/>
      <c r="AD596" s="16"/>
      <c r="AE596" s="17"/>
      <c r="AF596" s="16"/>
      <c r="AG596" s="16"/>
      <c r="AH596" s="16"/>
      <c r="AI596" s="16"/>
      <c r="AJ596" s="16"/>
      <c r="AK596" s="16"/>
      <c r="AL596" s="16"/>
      <c r="AM596" s="16"/>
    </row>
    <row r="597" spans="1:39" x14ac:dyDescent="0.3">
      <c r="A597" s="16"/>
      <c r="B597" s="16"/>
      <c r="C597" s="17"/>
      <c r="D597" s="16"/>
      <c r="E597" s="16"/>
      <c r="F597" s="16"/>
      <c r="G597" s="16"/>
      <c r="H597" s="16"/>
      <c r="I597" s="16"/>
      <c r="J597" s="16"/>
      <c r="K597" s="16"/>
      <c r="L597" s="16"/>
      <c r="M597" s="16"/>
      <c r="N597" s="16"/>
      <c r="O597" s="16"/>
      <c r="P597" s="16"/>
      <c r="Q597" s="16"/>
      <c r="R597" s="16"/>
      <c r="S597" s="16"/>
      <c r="T597" s="16"/>
      <c r="U597" s="16"/>
      <c r="V597" s="16"/>
      <c r="W597" s="16"/>
      <c r="X597" s="16"/>
      <c r="Y597" s="16"/>
      <c r="Z597" s="16"/>
      <c r="AA597" s="16"/>
      <c r="AB597" s="16"/>
      <c r="AC597" s="16"/>
      <c r="AD597" s="16"/>
      <c r="AE597" s="17"/>
      <c r="AF597" s="16"/>
      <c r="AG597" s="16"/>
      <c r="AH597" s="16"/>
      <c r="AI597" s="16"/>
      <c r="AJ597" s="16"/>
      <c r="AK597" s="16"/>
      <c r="AL597" s="16"/>
      <c r="AM597" s="16"/>
    </row>
    <row r="598" spans="1:39" x14ac:dyDescent="0.3">
      <c r="A598" s="16"/>
      <c r="B598" s="16"/>
      <c r="C598" s="17"/>
      <c r="D598" s="16"/>
      <c r="E598" s="16"/>
      <c r="F598" s="16"/>
      <c r="G598" s="16"/>
      <c r="H598" s="16"/>
      <c r="I598" s="16"/>
      <c r="J598" s="16"/>
      <c r="K598" s="16"/>
      <c r="L598" s="16"/>
      <c r="M598" s="16"/>
      <c r="N598" s="16"/>
      <c r="O598" s="16"/>
      <c r="P598" s="16"/>
      <c r="Q598" s="16"/>
      <c r="R598" s="16"/>
      <c r="S598" s="16"/>
      <c r="T598" s="16"/>
      <c r="U598" s="16"/>
      <c r="V598" s="16"/>
      <c r="W598" s="16"/>
      <c r="X598" s="16"/>
      <c r="Y598" s="16"/>
      <c r="Z598" s="16"/>
      <c r="AA598" s="16"/>
      <c r="AB598" s="16"/>
      <c r="AC598" s="16"/>
      <c r="AD598" s="16"/>
      <c r="AE598" s="17"/>
      <c r="AF598" s="16"/>
      <c r="AG598" s="16"/>
      <c r="AH598" s="16"/>
      <c r="AI598" s="16"/>
      <c r="AJ598" s="16"/>
      <c r="AK598" s="16"/>
      <c r="AL598" s="16"/>
      <c r="AM598" s="16"/>
    </row>
    <row r="599" spans="1:39" x14ac:dyDescent="0.3">
      <c r="A599" s="16"/>
      <c r="B599" s="16"/>
      <c r="C599" s="17"/>
      <c r="D599" s="16"/>
      <c r="E599" s="16"/>
      <c r="F599" s="16"/>
      <c r="G599" s="16"/>
      <c r="H599" s="16"/>
      <c r="I599" s="16"/>
      <c r="J599" s="16"/>
      <c r="K599" s="16"/>
      <c r="L599" s="16"/>
      <c r="M599" s="16"/>
      <c r="N599" s="16"/>
      <c r="O599" s="16"/>
      <c r="P599" s="16"/>
      <c r="Q599" s="16"/>
      <c r="R599" s="16"/>
      <c r="S599" s="16"/>
      <c r="T599" s="16"/>
      <c r="U599" s="16"/>
      <c r="V599" s="16"/>
      <c r="W599" s="16"/>
      <c r="X599" s="16"/>
      <c r="Y599" s="16"/>
      <c r="Z599" s="16"/>
      <c r="AA599" s="16"/>
      <c r="AB599" s="16"/>
      <c r="AC599" s="16"/>
      <c r="AD599" s="16"/>
      <c r="AE599" s="17"/>
      <c r="AF599" s="16"/>
      <c r="AG599" s="16"/>
      <c r="AH599" s="16"/>
      <c r="AI599" s="16"/>
      <c r="AJ599" s="16"/>
      <c r="AK599" s="16"/>
      <c r="AL599" s="16"/>
      <c r="AM599" s="16"/>
    </row>
    <row r="600" spans="1:39" x14ac:dyDescent="0.3">
      <c r="A600" s="16"/>
      <c r="B600" s="16"/>
      <c r="C600" s="17"/>
      <c r="D600" s="16"/>
      <c r="E600" s="16"/>
      <c r="F600" s="16"/>
      <c r="G600" s="16"/>
      <c r="H600" s="16"/>
      <c r="I600" s="16"/>
      <c r="J600" s="16"/>
      <c r="K600" s="16"/>
      <c r="L600" s="16"/>
      <c r="M600" s="16"/>
      <c r="N600" s="16"/>
      <c r="O600" s="16"/>
      <c r="P600" s="16"/>
      <c r="Q600" s="16"/>
      <c r="R600" s="16"/>
      <c r="S600" s="16"/>
      <c r="T600" s="16"/>
      <c r="U600" s="16"/>
      <c r="V600" s="16"/>
      <c r="W600" s="16"/>
      <c r="X600" s="16"/>
      <c r="Y600" s="16"/>
      <c r="Z600" s="16"/>
      <c r="AA600" s="16"/>
      <c r="AB600" s="16"/>
      <c r="AC600" s="16"/>
      <c r="AD600" s="16"/>
      <c r="AE600" s="17"/>
      <c r="AF600" s="16"/>
      <c r="AG600" s="16"/>
      <c r="AH600" s="16"/>
      <c r="AI600" s="16"/>
      <c r="AJ600" s="16"/>
      <c r="AK600" s="16"/>
      <c r="AL600" s="16"/>
      <c r="AM600" s="16"/>
    </row>
    <row r="601" spans="1:39" x14ac:dyDescent="0.3">
      <c r="A601" s="16"/>
      <c r="B601" s="16"/>
      <c r="C601" s="17"/>
      <c r="D601" s="16"/>
      <c r="E601" s="16"/>
      <c r="F601" s="16"/>
      <c r="G601" s="16"/>
      <c r="H601" s="16"/>
      <c r="I601" s="16"/>
      <c r="J601" s="16"/>
      <c r="K601" s="16"/>
      <c r="L601" s="16"/>
      <c r="M601" s="16"/>
      <c r="N601" s="16"/>
      <c r="O601" s="16"/>
      <c r="P601" s="16"/>
      <c r="Q601" s="16"/>
      <c r="R601" s="16"/>
      <c r="S601" s="16"/>
      <c r="T601" s="16"/>
      <c r="U601" s="16"/>
      <c r="V601" s="16"/>
      <c r="W601" s="16"/>
      <c r="X601" s="16"/>
      <c r="Y601" s="16"/>
      <c r="Z601" s="16"/>
      <c r="AA601" s="16"/>
      <c r="AB601" s="16"/>
      <c r="AC601" s="16"/>
      <c r="AD601" s="16"/>
      <c r="AE601" s="17"/>
      <c r="AF601" s="16"/>
      <c r="AG601" s="16"/>
      <c r="AH601" s="16"/>
      <c r="AI601" s="16"/>
      <c r="AJ601" s="16"/>
      <c r="AK601" s="16"/>
      <c r="AL601" s="16"/>
      <c r="AM601" s="16"/>
    </row>
    <row r="602" spans="1:39" x14ac:dyDescent="0.3">
      <c r="A602" s="16"/>
      <c r="B602" s="16"/>
      <c r="C602" s="17"/>
      <c r="D602" s="16"/>
      <c r="E602" s="16"/>
      <c r="F602" s="16"/>
      <c r="G602" s="16"/>
      <c r="H602" s="16"/>
      <c r="I602" s="16"/>
      <c r="J602" s="16"/>
      <c r="K602" s="16"/>
      <c r="L602" s="16"/>
      <c r="M602" s="16"/>
      <c r="N602" s="16"/>
      <c r="O602" s="16"/>
      <c r="P602" s="16"/>
      <c r="Q602" s="16"/>
      <c r="R602" s="16"/>
      <c r="S602" s="16"/>
      <c r="T602" s="16"/>
      <c r="U602" s="16"/>
      <c r="V602" s="16"/>
      <c r="W602" s="16"/>
      <c r="X602" s="16"/>
      <c r="Y602" s="16"/>
      <c r="Z602" s="16"/>
      <c r="AA602" s="16"/>
      <c r="AB602" s="16"/>
      <c r="AC602" s="16"/>
      <c r="AD602" s="16"/>
      <c r="AE602" s="17"/>
      <c r="AF602" s="16"/>
      <c r="AG602" s="16"/>
      <c r="AH602" s="16"/>
      <c r="AI602" s="16"/>
      <c r="AJ602" s="16"/>
      <c r="AK602" s="16"/>
      <c r="AL602" s="16"/>
      <c r="AM602" s="16"/>
    </row>
    <row r="603" spans="1:39" x14ac:dyDescent="0.3">
      <c r="A603" s="16"/>
      <c r="B603" s="16"/>
      <c r="C603" s="17"/>
      <c r="D603" s="16"/>
      <c r="E603" s="16"/>
      <c r="F603" s="16"/>
      <c r="G603" s="16"/>
      <c r="H603" s="16"/>
      <c r="I603" s="16"/>
      <c r="J603" s="16"/>
      <c r="K603" s="16"/>
      <c r="L603" s="16"/>
      <c r="M603" s="16"/>
      <c r="N603" s="16"/>
      <c r="O603" s="16"/>
      <c r="P603" s="16"/>
      <c r="Q603" s="16"/>
      <c r="R603" s="16"/>
      <c r="S603" s="16"/>
      <c r="T603" s="16"/>
      <c r="U603" s="16"/>
      <c r="V603" s="16"/>
      <c r="W603" s="16"/>
      <c r="X603" s="16"/>
      <c r="Y603" s="16"/>
      <c r="Z603" s="16"/>
      <c r="AA603" s="16"/>
      <c r="AB603" s="16"/>
      <c r="AC603" s="16"/>
      <c r="AD603" s="16"/>
      <c r="AE603" s="17"/>
      <c r="AF603" s="16"/>
      <c r="AG603" s="16"/>
      <c r="AH603" s="16"/>
      <c r="AI603" s="16"/>
      <c r="AJ603" s="16"/>
      <c r="AK603" s="16"/>
      <c r="AL603" s="16"/>
      <c r="AM603" s="16"/>
    </row>
    <row r="604" spans="1:39" x14ac:dyDescent="0.3">
      <c r="A604" s="16"/>
      <c r="B604" s="16"/>
      <c r="C604" s="17"/>
      <c r="D604" s="16"/>
      <c r="E604" s="16"/>
      <c r="F604" s="16"/>
      <c r="G604" s="16"/>
      <c r="H604" s="16"/>
      <c r="I604" s="16"/>
      <c r="J604" s="16"/>
      <c r="K604" s="16"/>
      <c r="L604" s="16"/>
      <c r="M604" s="16"/>
      <c r="N604" s="16"/>
      <c r="O604" s="16"/>
      <c r="P604" s="16"/>
      <c r="Q604" s="16"/>
      <c r="R604" s="16"/>
      <c r="S604" s="16"/>
      <c r="T604" s="16"/>
      <c r="U604" s="16"/>
      <c r="V604" s="16"/>
      <c r="W604" s="16"/>
      <c r="X604" s="16"/>
      <c r="Y604" s="16"/>
      <c r="Z604" s="16"/>
      <c r="AA604" s="16"/>
      <c r="AB604" s="16"/>
      <c r="AC604" s="16"/>
      <c r="AD604" s="16"/>
      <c r="AE604" s="17"/>
      <c r="AF604" s="16"/>
      <c r="AG604" s="16"/>
      <c r="AH604" s="16"/>
      <c r="AI604" s="16"/>
      <c r="AJ604" s="16"/>
      <c r="AK604" s="16"/>
      <c r="AL604" s="16"/>
      <c r="AM604" s="16"/>
    </row>
    <row r="605" spans="1:39" x14ac:dyDescent="0.3">
      <c r="A605" s="16"/>
      <c r="B605" s="16"/>
      <c r="C605" s="17"/>
      <c r="D605" s="16"/>
      <c r="E605" s="16"/>
      <c r="F605" s="16"/>
      <c r="G605" s="16"/>
      <c r="H605" s="16"/>
      <c r="I605" s="16"/>
      <c r="J605" s="16"/>
      <c r="K605" s="16"/>
      <c r="L605" s="16"/>
      <c r="M605" s="16"/>
      <c r="N605" s="16"/>
      <c r="O605" s="16"/>
      <c r="P605" s="16"/>
      <c r="Q605" s="16"/>
      <c r="R605" s="16"/>
      <c r="S605" s="16"/>
      <c r="T605" s="16"/>
      <c r="U605" s="16"/>
      <c r="V605" s="16"/>
      <c r="W605" s="16"/>
      <c r="X605" s="16"/>
      <c r="Y605" s="16"/>
      <c r="Z605" s="16"/>
      <c r="AA605" s="16"/>
      <c r="AB605" s="16"/>
      <c r="AC605" s="16"/>
      <c r="AD605" s="16"/>
      <c r="AE605" s="17"/>
      <c r="AF605" s="16"/>
      <c r="AG605" s="16"/>
      <c r="AH605" s="16"/>
      <c r="AI605" s="16"/>
      <c r="AJ605" s="16"/>
      <c r="AK605" s="16"/>
      <c r="AL605" s="16"/>
      <c r="AM605" s="16"/>
    </row>
    <row r="606" spans="1:39" x14ac:dyDescent="0.3">
      <c r="A606" s="16"/>
      <c r="B606" s="16"/>
      <c r="C606" s="17"/>
      <c r="D606" s="16"/>
      <c r="E606" s="16"/>
      <c r="F606" s="16"/>
      <c r="G606" s="16"/>
      <c r="H606" s="16"/>
      <c r="I606" s="16"/>
      <c r="J606" s="16"/>
      <c r="K606" s="16"/>
      <c r="L606" s="16"/>
      <c r="M606" s="16"/>
      <c r="N606" s="16"/>
      <c r="O606" s="16"/>
      <c r="P606" s="16"/>
      <c r="Q606" s="16"/>
      <c r="R606" s="16"/>
      <c r="S606" s="16"/>
      <c r="T606" s="16"/>
      <c r="U606" s="16"/>
      <c r="V606" s="16"/>
      <c r="W606" s="16"/>
      <c r="X606" s="16"/>
      <c r="Y606" s="16"/>
      <c r="Z606" s="16"/>
      <c r="AA606" s="16"/>
      <c r="AB606" s="16"/>
      <c r="AC606" s="16"/>
      <c r="AD606" s="16"/>
      <c r="AE606" s="17"/>
      <c r="AF606" s="16"/>
      <c r="AG606" s="16"/>
      <c r="AH606" s="16"/>
      <c r="AI606" s="16"/>
      <c r="AJ606" s="16"/>
      <c r="AK606" s="16"/>
      <c r="AL606" s="16"/>
      <c r="AM606" s="16"/>
    </row>
    <row r="607" spans="1:39" x14ac:dyDescent="0.3">
      <c r="A607" s="16"/>
      <c r="B607" s="16"/>
      <c r="C607" s="17"/>
      <c r="D607" s="16"/>
      <c r="E607" s="16"/>
      <c r="F607" s="16"/>
      <c r="G607" s="16"/>
      <c r="H607" s="16"/>
      <c r="I607" s="16"/>
      <c r="J607" s="16"/>
      <c r="K607" s="16"/>
      <c r="L607" s="16"/>
      <c r="M607" s="16"/>
      <c r="N607" s="16"/>
      <c r="O607" s="16"/>
      <c r="P607" s="16"/>
      <c r="Q607" s="16"/>
      <c r="R607" s="16"/>
      <c r="S607" s="16"/>
      <c r="T607" s="16"/>
      <c r="U607" s="16"/>
      <c r="V607" s="16"/>
      <c r="W607" s="16"/>
      <c r="X607" s="16"/>
      <c r="Y607" s="16"/>
      <c r="Z607" s="16"/>
      <c r="AA607" s="16"/>
      <c r="AB607" s="16"/>
      <c r="AC607" s="16"/>
      <c r="AD607" s="16"/>
      <c r="AE607" s="17"/>
      <c r="AF607" s="16"/>
      <c r="AG607" s="16"/>
      <c r="AH607" s="16"/>
      <c r="AI607" s="16"/>
      <c r="AJ607" s="16"/>
      <c r="AK607" s="16"/>
      <c r="AL607" s="16"/>
      <c r="AM607" s="16"/>
    </row>
    <row r="608" spans="1:39" x14ac:dyDescent="0.3">
      <c r="A608" s="16"/>
      <c r="B608" s="16"/>
      <c r="C608" s="17"/>
      <c r="D608" s="16"/>
      <c r="E608" s="16"/>
      <c r="F608" s="16"/>
      <c r="G608" s="16"/>
      <c r="H608" s="16"/>
      <c r="I608" s="16"/>
      <c r="J608" s="16"/>
      <c r="K608" s="16"/>
      <c r="L608" s="16"/>
      <c r="M608" s="16"/>
      <c r="N608" s="16"/>
      <c r="O608" s="16"/>
      <c r="P608" s="16"/>
      <c r="Q608" s="16"/>
      <c r="R608" s="16"/>
      <c r="S608" s="16"/>
      <c r="T608" s="16"/>
      <c r="U608" s="16"/>
      <c r="V608" s="16"/>
      <c r="W608" s="16"/>
      <c r="X608" s="16"/>
      <c r="Y608" s="16"/>
      <c r="Z608" s="16"/>
      <c r="AA608" s="16"/>
      <c r="AB608" s="16"/>
      <c r="AC608" s="16"/>
      <c r="AD608" s="16"/>
      <c r="AE608" s="17"/>
      <c r="AF608" s="16"/>
      <c r="AG608" s="16"/>
      <c r="AH608" s="16"/>
      <c r="AI608" s="16"/>
      <c r="AJ608" s="16"/>
      <c r="AK608" s="16"/>
      <c r="AL608" s="16"/>
      <c r="AM608" s="16"/>
    </row>
    <row r="609" spans="1:39" x14ac:dyDescent="0.3">
      <c r="A609" s="16"/>
      <c r="B609" s="16"/>
      <c r="C609" s="17"/>
      <c r="D609" s="16"/>
      <c r="E609" s="16"/>
      <c r="F609" s="16"/>
      <c r="G609" s="16"/>
      <c r="H609" s="16"/>
      <c r="I609" s="16"/>
      <c r="J609" s="16"/>
      <c r="K609" s="16"/>
      <c r="L609" s="16"/>
      <c r="M609" s="16"/>
      <c r="N609" s="16"/>
      <c r="O609" s="16"/>
      <c r="P609" s="16"/>
      <c r="Q609" s="16"/>
      <c r="R609" s="16"/>
      <c r="S609" s="16"/>
      <c r="T609" s="16"/>
      <c r="U609" s="16"/>
      <c r="V609" s="16"/>
      <c r="W609" s="16"/>
      <c r="X609" s="16"/>
      <c r="Y609" s="16"/>
      <c r="Z609" s="16"/>
      <c r="AA609" s="16"/>
      <c r="AB609" s="16"/>
      <c r="AC609" s="16"/>
      <c r="AD609" s="16"/>
      <c r="AE609" s="17"/>
      <c r="AF609" s="16"/>
      <c r="AG609" s="16"/>
      <c r="AH609" s="16"/>
      <c r="AI609" s="16"/>
      <c r="AJ609" s="16"/>
      <c r="AK609" s="16"/>
      <c r="AL609" s="16"/>
      <c r="AM609" s="16"/>
    </row>
    <row r="610" spans="1:39" x14ac:dyDescent="0.3">
      <c r="A610" s="16"/>
      <c r="B610" s="16"/>
      <c r="C610" s="17"/>
      <c r="D610" s="16"/>
      <c r="E610" s="16"/>
      <c r="F610" s="16"/>
      <c r="G610" s="16"/>
      <c r="H610" s="16"/>
      <c r="I610" s="16"/>
      <c r="J610" s="16"/>
      <c r="K610" s="16"/>
      <c r="L610" s="16"/>
      <c r="M610" s="16"/>
      <c r="N610" s="16"/>
      <c r="O610" s="16"/>
      <c r="P610" s="16"/>
      <c r="Q610" s="16"/>
      <c r="R610" s="16"/>
      <c r="S610" s="16"/>
      <c r="T610" s="16"/>
      <c r="U610" s="16"/>
      <c r="V610" s="16"/>
      <c r="W610" s="16"/>
      <c r="X610" s="16"/>
      <c r="Y610" s="16"/>
      <c r="Z610" s="16"/>
      <c r="AA610" s="16"/>
      <c r="AB610" s="16"/>
      <c r="AC610" s="16"/>
      <c r="AD610" s="16"/>
      <c r="AE610" s="17"/>
      <c r="AF610" s="16"/>
      <c r="AG610" s="16"/>
      <c r="AH610" s="16"/>
      <c r="AI610" s="16"/>
      <c r="AJ610" s="16"/>
      <c r="AK610" s="16"/>
      <c r="AL610" s="16"/>
      <c r="AM610" s="16"/>
    </row>
    <row r="611" spans="1:39" x14ac:dyDescent="0.3">
      <c r="A611" s="16"/>
      <c r="B611" s="16"/>
      <c r="C611" s="17"/>
      <c r="D611" s="16"/>
      <c r="E611" s="16"/>
      <c r="F611" s="16"/>
      <c r="G611" s="16"/>
      <c r="H611" s="16"/>
      <c r="I611" s="16"/>
      <c r="J611" s="16"/>
      <c r="K611" s="16"/>
      <c r="L611" s="16"/>
      <c r="M611" s="16"/>
      <c r="N611" s="16"/>
      <c r="O611" s="16"/>
      <c r="P611" s="16"/>
      <c r="Q611" s="16"/>
      <c r="R611" s="16"/>
      <c r="S611" s="16"/>
      <c r="T611" s="16"/>
      <c r="U611" s="16"/>
      <c r="V611" s="16"/>
      <c r="W611" s="16"/>
      <c r="X611" s="16"/>
      <c r="Y611" s="16"/>
      <c r="Z611" s="16"/>
      <c r="AA611" s="16"/>
      <c r="AB611" s="16"/>
      <c r="AC611" s="16"/>
      <c r="AD611" s="16"/>
      <c r="AE611" s="17"/>
      <c r="AF611" s="16"/>
      <c r="AG611" s="16"/>
      <c r="AH611" s="16"/>
      <c r="AI611" s="16"/>
      <c r="AJ611" s="16"/>
      <c r="AK611" s="16"/>
      <c r="AL611" s="16"/>
      <c r="AM611" s="16"/>
    </row>
    <row r="612" spans="1:39" x14ac:dyDescent="0.3">
      <c r="A612" s="16"/>
      <c r="B612" s="16"/>
      <c r="C612" s="17"/>
      <c r="D612" s="16"/>
      <c r="E612" s="16"/>
      <c r="F612" s="16"/>
      <c r="G612" s="16"/>
      <c r="H612" s="16"/>
      <c r="I612" s="16"/>
      <c r="J612" s="16"/>
      <c r="K612" s="16"/>
      <c r="L612" s="16"/>
      <c r="M612" s="16"/>
      <c r="N612" s="16"/>
      <c r="O612" s="16"/>
      <c r="P612" s="16"/>
      <c r="Q612" s="16"/>
      <c r="R612" s="16"/>
      <c r="S612" s="16"/>
      <c r="T612" s="16"/>
      <c r="U612" s="16"/>
      <c r="V612" s="16"/>
      <c r="W612" s="16"/>
      <c r="X612" s="16"/>
      <c r="Y612" s="16"/>
      <c r="Z612" s="16"/>
      <c r="AA612" s="16"/>
      <c r="AB612" s="16"/>
      <c r="AC612" s="16"/>
      <c r="AD612" s="16"/>
      <c r="AE612" s="17"/>
      <c r="AF612" s="16"/>
      <c r="AG612" s="16"/>
      <c r="AH612" s="16"/>
      <c r="AI612" s="16"/>
      <c r="AJ612" s="16"/>
      <c r="AK612" s="16"/>
      <c r="AL612" s="16"/>
      <c r="AM612" s="16"/>
    </row>
    <row r="613" spans="1:39" x14ac:dyDescent="0.3">
      <c r="A613" s="16"/>
      <c r="B613" s="16"/>
      <c r="C613" s="17"/>
      <c r="D613" s="16"/>
      <c r="E613" s="16"/>
      <c r="F613" s="16"/>
      <c r="G613" s="16"/>
      <c r="H613" s="16"/>
      <c r="I613" s="16"/>
      <c r="J613" s="16"/>
      <c r="K613" s="16"/>
      <c r="L613" s="16"/>
      <c r="M613" s="16"/>
      <c r="N613" s="16"/>
      <c r="O613" s="16"/>
      <c r="P613" s="16"/>
      <c r="Q613" s="16"/>
      <c r="R613" s="16"/>
      <c r="S613" s="16"/>
      <c r="T613" s="16"/>
      <c r="U613" s="16"/>
      <c r="V613" s="16"/>
      <c r="W613" s="16"/>
      <c r="X613" s="16"/>
      <c r="Y613" s="16"/>
      <c r="Z613" s="16"/>
      <c r="AA613" s="16"/>
      <c r="AB613" s="16"/>
      <c r="AC613" s="16"/>
      <c r="AD613" s="16"/>
      <c r="AE613" s="17"/>
      <c r="AF613" s="16"/>
      <c r="AG613" s="16"/>
      <c r="AH613" s="16"/>
      <c r="AI613" s="16"/>
      <c r="AJ613" s="16"/>
      <c r="AK613" s="16"/>
      <c r="AL613" s="16"/>
      <c r="AM613" s="16"/>
    </row>
    <row r="614" spans="1:39" x14ac:dyDescent="0.3">
      <c r="A614" s="16"/>
      <c r="B614" s="16"/>
      <c r="C614" s="17"/>
      <c r="D614" s="16"/>
      <c r="E614" s="16"/>
      <c r="F614" s="16"/>
      <c r="G614" s="16"/>
      <c r="H614" s="16"/>
      <c r="I614" s="16"/>
      <c r="J614" s="16"/>
      <c r="K614" s="16"/>
      <c r="L614" s="16"/>
      <c r="M614" s="16"/>
      <c r="N614" s="16"/>
      <c r="O614" s="16"/>
      <c r="P614" s="16"/>
      <c r="Q614" s="16"/>
      <c r="R614" s="16"/>
      <c r="S614" s="16"/>
      <c r="T614" s="16"/>
      <c r="U614" s="16"/>
      <c r="V614" s="16"/>
      <c r="W614" s="16"/>
      <c r="X614" s="16"/>
      <c r="Y614" s="16"/>
      <c r="Z614" s="16"/>
      <c r="AA614" s="16"/>
      <c r="AB614" s="16"/>
      <c r="AC614" s="16"/>
      <c r="AD614" s="16"/>
      <c r="AE614" s="17"/>
      <c r="AF614" s="16"/>
      <c r="AG614" s="16"/>
      <c r="AH614" s="16"/>
      <c r="AI614" s="16"/>
      <c r="AJ614" s="16"/>
      <c r="AK614" s="16"/>
      <c r="AL614" s="16"/>
      <c r="AM614" s="16"/>
    </row>
    <row r="615" spans="1:39" x14ac:dyDescent="0.3">
      <c r="A615" s="16"/>
      <c r="B615" s="16"/>
      <c r="C615" s="17"/>
      <c r="D615" s="16"/>
      <c r="E615" s="16"/>
      <c r="F615" s="16"/>
      <c r="G615" s="16"/>
      <c r="H615" s="16"/>
      <c r="I615" s="16"/>
      <c r="J615" s="16"/>
      <c r="K615" s="16"/>
      <c r="L615" s="16"/>
      <c r="M615" s="16"/>
      <c r="N615" s="16"/>
      <c r="O615" s="16"/>
      <c r="P615" s="16"/>
      <c r="Q615" s="16"/>
      <c r="R615" s="16"/>
      <c r="S615" s="16"/>
      <c r="T615" s="16"/>
      <c r="U615" s="16"/>
      <c r="V615" s="16"/>
      <c r="W615" s="16"/>
      <c r="X615" s="16"/>
      <c r="Y615" s="16"/>
      <c r="Z615" s="16"/>
      <c r="AA615" s="16"/>
      <c r="AB615" s="16"/>
      <c r="AC615" s="16"/>
      <c r="AD615" s="16"/>
      <c r="AE615" s="17"/>
      <c r="AF615" s="16"/>
      <c r="AG615" s="16"/>
      <c r="AH615" s="16"/>
      <c r="AI615" s="16"/>
      <c r="AJ615" s="16"/>
      <c r="AK615" s="16"/>
      <c r="AL615" s="16"/>
      <c r="AM615" s="16"/>
    </row>
    <row r="616" spans="1:39" x14ac:dyDescent="0.3">
      <c r="A616" s="16"/>
      <c r="B616" s="16"/>
      <c r="C616" s="17"/>
      <c r="D616" s="16"/>
      <c r="E616" s="16"/>
      <c r="F616" s="16"/>
      <c r="G616" s="16"/>
      <c r="H616" s="16"/>
      <c r="I616" s="16"/>
      <c r="J616" s="16"/>
      <c r="K616" s="16"/>
      <c r="L616" s="16"/>
      <c r="M616" s="16"/>
      <c r="N616" s="16"/>
      <c r="O616" s="16"/>
      <c r="P616" s="16"/>
      <c r="Q616" s="16"/>
      <c r="R616" s="16"/>
      <c r="S616" s="16"/>
      <c r="T616" s="16"/>
      <c r="U616" s="16"/>
      <c r="V616" s="16"/>
      <c r="W616" s="16"/>
      <c r="X616" s="16"/>
      <c r="Y616" s="16"/>
      <c r="Z616" s="16"/>
      <c r="AA616" s="16"/>
      <c r="AB616" s="16"/>
      <c r="AC616" s="16"/>
      <c r="AD616" s="16"/>
      <c r="AE616" s="17"/>
      <c r="AF616" s="16"/>
      <c r="AG616" s="16"/>
      <c r="AH616" s="16"/>
      <c r="AI616" s="16"/>
      <c r="AJ616" s="16"/>
      <c r="AK616" s="16"/>
      <c r="AL616" s="16"/>
      <c r="AM616" s="16"/>
    </row>
    <row r="617" spans="1:39" x14ac:dyDescent="0.3">
      <c r="A617" s="16"/>
      <c r="B617" s="16"/>
      <c r="C617" s="17"/>
      <c r="D617" s="16"/>
      <c r="E617" s="16"/>
      <c r="F617" s="16"/>
      <c r="G617" s="16"/>
      <c r="H617" s="16"/>
      <c r="I617" s="16"/>
      <c r="J617" s="16"/>
      <c r="K617" s="16"/>
      <c r="L617" s="16"/>
      <c r="M617" s="16"/>
      <c r="N617" s="16"/>
      <c r="O617" s="16"/>
      <c r="P617" s="16"/>
      <c r="Q617" s="16"/>
      <c r="R617" s="16"/>
      <c r="S617" s="16"/>
      <c r="T617" s="16"/>
      <c r="U617" s="16"/>
      <c r="V617" s="16"/>
      <c r="W617" s="16"/>
      <c r="X617" s="16"/>
      <c r="Y617" s="16"/>
      <c r="Z617" s="16"/>
      <c r="AA617" s="16"/>
      <c r="AB617" s="16"/>
      <c r="AC617" s="16"/>
      <c r="AD617" s="16"/>
      <c r="AE617" s="17"/>
      <c r="AF617" s="16"/>
      <c r="AG617" s="16"/>
      <c r="AH617" s="16"/>
      <c r="AI617" s="16"/>
      <c r="AJ617" s="16"/>
      <c r="AK617" s="16"/>
      <c r="AL617" s="16"/>
      <c r="AM617" s="16"/>
    </row>
    <row r="618" spans="1:39" x14ac:dyDescent="0.3">
      <c r="A618" s="16"/>
      <c r="B618" s="16"/>
      <c r="C618" s="17"/>
      <c r="D618" s="16"/>
      <c r="E618" s="16"/>
      <c r="F618" s="16"/>
      <c r="G618" s="16"/>
      <c r="H618" s="16"/>
      <c r="I618" s="16"/>
      <c r="J618" s="16"/>
      <c r="K618" s="16"/>
      <c r="L618" s="16"/>
      <c r="M618" s="16"/>
      <c r="N618" s="16"/>
      <c r="O618" s="16"/>
      <c r="P618" s="16"/>
      <c r="Q618" s="16"/>
      <c r="R618" s="16"/>
      <c r="S618" s="16"/>
      <c r="T618" s="16"/>
      <c r="U618" s="16"/>
      <c r="V618" s="16"/>
      <c r="W618" s="16"/>
      <c r="X618" s="16"/>
      <c r="Y618" s="16"/>
      <c r="Z618" s="16"/>
      <c r="AA618" s="16"/>
      <c r="AB618" s="16"/>
      <c r="AC618" s="16"/>
      <c r="AD618" s="16"/>
      <c r="AE618" s="17"/>
      <c r="AF618" s="16"/>
      <c r="AG618" s="16"/>
      <c r="AH618" s="16"/>
      <c r="AI618" s="16"/>
      <c r="AJ618" s="16"/>
      <c r="AK618" s="16"/>
      <c r="AL618" s="16"/>
      <c r="AM618" s="16"/>
    </row>
    <row r="619" spans="1:39" x14ac:dyDescent="0.3">
      <c r="A619" s="16"/>
      <c r="B619" s="16"/>
      <c r="C619" s="17"/>
      <c r="D619" s="16"/>
      <c r="E619" s="16"/>
      <c r="F619" s="16"/>
      <c r="G619" s="16"/>
      <c r="H619" s="16"/>
      <c r="I619" s="16"/>
      <c r="J619" s="16"/>
      <c r="K619" s="16"/>
      <c r="L619" s="16"/>
      <c r="M619" s="16"/>
      <c r="N619" s="16"/>
      <c r="O619" s="16"/>
      <c r="P619" s="16"/>
      <c r="Q619" s="16"/>
      <c r="R619" s="16"/>
      <c r="S619" s="16"/>
      <c r="T619" s="16"/>
      <c r="U619" s="16"/>
      <c r="V619" s="16"/>
      <c r="W619" s="16"/>
      <c r="X619" s="16"/>
      <c r="Y619" s="16"/>
      <c r="Z619" s="16"/>
      <c r="AA619" s="16"/>
      <c r="AB619" s="16"/>
      <c r="AC619" s="16"/>
      <c r="AD619" s="16"/>
      <c r="AE619" s="17"/>
      <c r="AF619" s="16"/>
      <c r="AG619" s="16"/>
      <c r="AH619" s="16"/>
      <c r="AI619" s="16"/>
      <c r="AJ619" s="16"/>
      <c r="AK619" s="16"/>
      <c r="AL619" s="16"/>
      <c r="AM619" s="16"/>
    </row>
    <row r="620" spans="1:39" x14ac:dyDescent="0.3">
      <c r="A620" s="16"/>
      <c r="B620" s="16"/>
      <c r="C620" s="17"/>
      <c r="D620" s="16"/>
      <c r="E620" s="16"/>
      <c r="F620" s="16"/>
      <c r="G620" s="16"/>
      <c r="H620" s="16"/>
      <c r="I620" s="16"/>
      <c r="J620" s="16"/>
      <c r="K620" s="16"/>
      <c r="L620" s="16"/>
      <c r="M620" s="16"/>
      <c r="N620" s="16"/>
      <c r="O620" s="16"/>
      <c r="P620" s="16"/>
      <c r="Q620" s="16"/>
      <c r="R620" s="16"/>
      <c r="S620" s="16"/>
      <c r="T620" s="16"/>
      <c r="U620" s="16"/>
      <c r="V620" s="16"/>
      <c r="W620" s="16"/>
      <c r="X620" s="16"/>
      <c r="Y620" s="16"/>
      <c r="Z620" s="16"/>
      <c r="AA620" s="16"/>
      <c r="AB620" s="16"/>
      <c r="AC620" s="16"/>
      <c r="AD620" s="16"/>
      <c r="AE620" s="17"/>
      <c r="AF620" s="16"/>
      <c r="AG620" s="16"/>
      <c r="AH620" s="16"/>
      <c r="AI620" s="16"/>
      <c r="AJ620" s="16"/>
      <c r="AK620" s="16"/>
      <c r="AL620" s="16"/>
      <c r="AM620" s="16"/>
    </row>
    <row r="621" spans="1:39" x14ac:dyDescent="0.3">
      <c r="A621" s="16"/>
      <c r="B621" s="16"/>
      <c r="C621" s="17"/>
      <c r="D621" s="16"/>
      <c r="E621" s="16"/>
      <c r="F621" s="16"/>
      <c r="G621" s="16"/>
      <c r="H621" s="16"/>
      <c r="I621" s="16"/>
      <c r="J621" s="16"/>
      <c r="K621" s="16"/>
      <c r="L621" s="16"/>
      <c r="M621" s="16"/>
      <c r="N621" s="16"/>
      <c r="O621" s="16"/>
      <c r="P621" s="16"/>
      <c r="Q621" s="16"/>
      <c r="R621" s="16"/>
      <c r="S621" s="16"/>
      <c r="T621" s="16"/>
      <c r="U621" s="16"/>
      <c r="V621" s="16"/>
      <c r="W621" s="16"/>
      <c r="X621" s="16"/>
      <c r="Y621" s="16"/>
      <c r="Z621" s="16"/>
      <c r="AA621" s="16"/>
      <c r="AB621" s="16"/>
      <c r="AC621" s="16"/>
      <c r="AD621" s="16"/>
      <c r="AE621" s="17"/>
      <c r="AF621" s="16"/>
      <c r="AG621" s="16"/>
      <c r="AH621" s="16"/>
      <c r="AI621" s="16"/>
      <c r="AJ621" s="16"/>
      <c r="AK621" s="16"/>
      <c r="AL621" s="16"/>
      <c r="AM621" s="16"/>
    </row>
    <row r="622" spans="1:39" x14ac:dyDescent="0.3">
      <c r="A622" s="16"/>
      <c r="B622" s="16"/>
      <c r="C622" s="17"/>
      <c r="D622" s="16"/>
      <c r="E622" s="16"/>
      <c r="F622" s="16"/>
      <c r="G622" s="16"/>
      <c r="H622" s="16"/>
      <c r="I622" s="16"/>
      <c r="J622" s="16"/>
      <c r="K622" s="16"/>
      <c r="L622" s="16"/>
      <c r="M622" s="16"/>
      <c r="N622" s="16"/>
      <c r="O622" s="16"/>
      <c r="P622" s="16"/>
      <c r="Q622" s="16"/>
      <c r="R622" s="16"/>
      <c r="S622" s="16"/>
      <c r="T622" s="16"/>
      <c r="U622" s="16"/>
      <c r="V622" s="16"/>
      <c r="W622" s="16"/>
      <c r="X622" s="16"/>
      <c r="Y622" s="16"/>
      <c r="Z622" s="16"/>
      <c r="AA622" s="16"/>
      <c r="AB622" s="16"/>
      <c r="AC622" s="16"/>
      <c r="AD622" s="16"/>
      <c r="AE622" s="17"/>
      <c r="AF622" s="16"/>
      <c r="AG622" s="16"/>
      <c r="AH622" s="16"/>
      <c r="AI622" s="16"/>
      <c r="AJ622" s="16"/>
      <c r="AK622" s="16"/>
      <c r="AL622" s="16"/>
      <c r="AM622" s="16"/>
    </row>
    <row r="623" spans="1:39" x14ac:dyDescent="0.3">
      <c r="A623" s="16"/>
      <c r="B623" s="16"/>
      <c r="C623" s="17"/>
      <c r="D623" s="16"/>
      <c r="E623" s="16"/>
      <c r="F623" s="16"/>
      <c r="G623" s="16"/>
      <c r="H623" s="16"/>
      <c r="I623" s="16"/>
      <c r="J623" s="16"/>
      <c r="K623" s="16"/>
      <c r="L623" s="16"/>
      <c r="M623" s="16"/>
      <c r="N623" s="16"/>
      <c r="O623" s="16"/>
      <c r="P623" s="16"/>
      <c r="Q623" s="16"/>
      <c r="R623" s="16"/>
      <c r="S623" s="16"/>
      <c r="T623" s="16"/>
      <c r="U623" s="16"/>
      <c r="V623" s="16"/>
      <c r="W623" s="16"/>
      <c r="X623" s="16"/>
      <c r="Y623" s="16"/>
      <c r="Z623" s="16"/>
      <c r="AA623" s="16"/>
      <c r="AB623" s="16"/>
      <c r="AC623" s="16"/>
      <c r="AD623" s="16"/>
      <c r="AE623" s="17"/>
      <c r="AF623" s="16"/>
      <c r="AG623" s="16"/>
      <c r="AH623" s="16"/>
      <c r="AI623" s="16"/>
      <c r="AJ623" s="16"/>
      <c r="AK623" s="16"/>
      <c r="AL623" s="16"/>
      <c r="AM623" s="16"/>
    </row>
    <row r="624" spans="1:39" x14ac:dyDescent="0.3">
      <c r="A624" s="16"/>
      <c r="B624" s="16"/>
      <c r="C624" s="17"/>
      <c r="D624" s="16"/>
      <c r="E624" s="16"/>
      <c r="F624" s="16"/>
      <c r="G624" s="16"/>
      <c r="H624" s="16"/>
      <c r="I624" s="16"/>
      <c r="J624" s="16"/>
      <c r="K624" s="16"/>
      <c r="L624" s="16"/>
      <c r="M624" s="16"/>
      <c r="N624" s="16"/>
      <c r="O624" s="16"/>
      <c r="P624" s="16"/>
      <c r="Q624" s="16"/>
      <c r="R624" s="16"/>
      <c r="S624" s="16"/>
      <c r="T624" s="16"/>
      <c r="U624" s="16"/>
      <c r="V624" s="16"/>
      <c r="W624" s="16"/>
      <c r="X624" s="16"/>
      <c r="Y624" s="16"/>
      <c r="Z624" s="16"/>
      <c r="AA624" s="16"/>
      <c r="AB624" s="16"/>
      <c r="AC624" s="16"/>
      <c r="AD624" s="16"/>
      <c r="AE624" s="17"/>
      <c r="AF624" s="16"/>
      <c r="AG624" s="16"/>
      <c r="AH624" s="16"/>
      <c r="AI624" s="16"/>
      <c r="AJ624" s="16"/>
      <c r="AK624" s="16"/>
      <c r="AL624" s="16"/>
      <c r="AM624" s="16"/>
    </row>
    <row r="625" spans="1:39" x14ac:dyDescent="0.3">
      <c r="A625" s="16"/>
      <c r="B625" s="16"/>
      <c r="C625" s="17"/>
      <c r="D625" s="16"/>
      <c r="E625" s="16"/>
      <c r="F625" s="16"/>
      <c r="G625" s="16"/>
      <c r="H625" s="16"/>
      <c r="I625" s="16"/>
      <c r="J625" s="16"/>
      <c r="K625" s="16"/>
      <c r="L625" s="16"/>
      <c r="M625" s="16"/>
      <c r="N625" s="16"/>
      <c r="O625" s="16"/>
      <c r="P625" s="16"/>
      <c r="Q625" s="16"/>
      <c r="R625" s="16"/>
      <c r="S625" s="16"/>
      <c r="T625" s="16"/>
      <c r="U625" s="16"/>
      <c r="V625" s="16"/>
      <c r="W625" s="16"/>
      <c r="X625" s="16"/>
      <c r="Y625" s="16"/>
      <c r="Z625" s="16"/>
      <c r="AA625" s="16"/>
      <c r="AB625" s="16"/>
      <c r="AC625" s="16"/>
      <c r="AD625" s="16"/>
      <c r="AE625" s="17"/>
      <c r="AF625" s="16"/>
      <c r="AG625" s="16"/>
      <c r="AH625" s="16"/>
      <c r="AI625" s="16"/>
      <c r="AJ625" s="16"/>
      <c r="AK625" s="16"/>
      <c r="AL625" s="16"/>
      <c r="AM625" s="16"/>
    </row>
    <row r="626" spans="1:39" x14ac:dyDescent="0.3">
      <c r="A626" s="16"/>
      <c r="B626" s="16"/>
      <c r="C626" s="17"/>
      <c r="D626" s="16"/>
      <c r="E626" s="16"/>
      <c r="F626" s="16"/>
      <c r="G626" s="16"/>
      <c r="H626" s="16"/>
      <c r="I626" s="16"/>
      <c r="J626" s="16"/>
      <c r="K626" s="16"/>
      <c r="L626" s="16"/>
      <c r="M626" s="16"/>
      <c r="N626" s="16"/>
      <c r="O626" s="16"/>
      <c r="P626" s="16"/>
      <c r="Q626" s="16"/>
      <c r="R626" s="16"/>
      <c r="S626" s="16"/>
      <c r="T626" s="16"/>
      <c r="U626" s="16"/>
      <c r="V626" s="16"/>
      <c r="W626" s="16"/>
      <c r="X626" s="16"/>
      <c r="Y626" s="16"/>
      <c r="Z626" s="16"/>
      <c r="AA626" s="16"/>
      <c r="AB626" s="16"/>
      <c r="AC626" s="16"/>
      <c r="AD626" s="16"/>
      <c r="AE626" s="17"/>
      <c r="AF626" s="16"/>
      <c r="AG626" s="16"/>
      <c r="AH626" s="16"/>
      <c r="AI626" s="16"/>
      <c r="AJ626" s="16"/>
      <c r="AK626" s="16"/>
      <c r="AL626" s="16"/>
      <c r="AM626" s="16"/>
    </row>
    <row r="627" spans="1:39" x14ac:dyDescent="0.3">
      <c r="A627" s="16"/>
      <c r="B627" s="16"/>
      <c r="C627" s="17"/>
      <c r="D627" s="16"/>
      <c r="E627" s="16"/>
      <c r="F627" s="16"/>
      <c r="G627" s="16"/>
      <c r="H627" s="16"/>
      <c r="I627" s="16"/>
      <c r="J627" s="16"/>
      <c r="K627" s="16"/>
      <c r="L627" s="16"/>
      <c r="M627" s="16"/>
      <c r="N627" s="16"/>
      <c r="O627" s="16"/>
      <c r="P627" s="16"/>
      <c r="Q627" s="16"/>
      <c r="R627" s="16"/>
      <c r="S627" s="16"/>
      <c r="T627" s="16"/>
      <c r="U627" s="16"/>
      <c r="V627" s="16"/>
      <c r="W627" s="16"/>
      <c r="X627" s="16"/>
      <c r="Y627" s="16"/>
      <c r="Z627" s="16"/>
      <c r="AA627" s="16"/>
      <c r="AB627" s="16"/>
      <c r="AC627" s="16"/>
      <c r="AD627" s="16"/>
      <c r="AE627" s="17"/>
      <c r="AF627" s="16"/>
      <c r="AG627" s="16"/>
      <c r="AH627" s="16"/>
      <c r="AI627" s="16"/>
      <c r="AJ627" s="16"/>
      <c r="AK627" s="16"/>
      <c r="AL627" s="16"/>
      <c r="AM627" s="16"/>
    </row>
    <row r="628" spans="1:39" x14ac:dyDescent="0.3">
      <c r="A628" s="16"/>
      <c r="B628" s="16"/>
      <c r="C628" s="17"/>
      <c r="D628" s="16"/>
      <c r="E628" s="16"/>
      <c r="F628" s="16"/>
      <c r="G628" s="16"/>
      <c r="H628" s="16"/>
      <c r="I628" s="16"/>
      <c r="J628" s="16"/>
      <c r="K628" s="16"/>
      <c r="L628" s="16"/>
      <c r="M628" s="16"/>
      <c r="N628" s="16"/>
      <c r="O628" s="16"/>
      <c r="P628" s="16"/>
      <c r="Q628" s="16"/>
      <c r="R628" s="16"/>
      <c r="S628" s="16"/>
      <c r="T628" s="16"/>
      <c r="U628" s="16"/>
      <c r="V628" s="16"/>
      <c r="W628" s="16"/>
      <c r="X628" s="16"/>
      <c r="Y628" s="16"/>
      <c r="Z628" s="16"/>
      <c r="AA628" s="16"/>
      <c r="AB628" s="16"/>
      <c r="AC628" s="16"/>
      <c r="AD628" s="16"/>
      <c r="AE628" s="17"/>
      <c r="AF628" s="16"/>
      <c r="AG628" s="16"/>
      <c r="AH628" s="16"/>
      <c r="AI628" s="16"/>
      <c r="AJ628" s="16"/>
      <c r="AK628" s="16"/>
      <c r="AL628" s="16"/>
      <c r="AM628" s="16"/>
    </row>
    <row r="629" spans="1:39" x14ac:dyDescent="0.3">
      <c r="A629" s="16"/>
      <c r="B629" s="16"/>
      <c r="C629" s="17"/>
      <c r="D629" s="16"/>
      <c r="E629" s="16"/>
      <c r="F629" s="16"/>
      <c r="G629" s="16"/>
      <c r="H629" s="16"/>
      <c r="I629" s="16"/>
      <c r="J629" s="16"/>
      <c r="K629" s="16"/>
      <c r="L629" s="16"/>
      <c r="M629" s="16"/>
      <c r="N629" s="16"/>
      <c r="O629" s="16"/>
      <c r="P629" s="16"/>
      <c r="Q629" s="16"/>
      <c r="R629" s="16"/>
      <c r="S629" s="16"/>
      <c r="T629" s="16"/>
      <c r="U629" s="16"/>
      <c r="V629" s="16"/>
      <c r="W629" s="16"/>
      <c r="X629" s="16"/>
      <c r="Y629" s="16"/>
      <c r="Z629" s="16"/>
      <c r="AA629" s="16"/>
      <c r="AB629" s="16"/>
      <c r="AC629" s="16"/>
      <c r="AD629" s="16"/>
      <c r="AE629" s="17"/>
      <c r="AF629" s="16"/>
      <c r="AG629" s="16"/>
      <c r="AH629" s="16"/>
      <c r="AI629" s="16"/>
      <c r="AJ629" s="16"/>
      <c r="AK629" s="16"/>
      <c r="AL629" s="16"/>
      <c r="AM629" s="16"/>
    </row>
    <row r="630" spans="1:39" x14ac:dyDescent="0.3">
      <c r="A630" s="16"/>
      <c r="B630" s="16"/>
      <c r="C630" s="17"/>
      <c r="D630" s="16"/>
      <c r="E630" s="16"/>
      <c r="F630" s="16"/>
      <c r="G630" s="16"/>
      <c r="H630" s="16"/>
      <c r="I630" s="16"/>
      <c r="J630" s="16"/>
      <c r="K630" s="16"/>
      <c r="L630" s="16"/>
      <c r="M630" s="16"/>
      <c r="N630" s="16"/>
      <c r="O630" s="16"/>
      <c r="P630" s="16"/>
      <c r="Q630" s="16"/>
      <c r="R630" s="16"/>
      <c r="S630" s="16"/>
      <c r="T630" s="16"/>
      <c r="U630" s="16"/>
      <c r="V630" s="16"/>
      <c r="W630" s="16"/>
      <c r="X630" s="16"/>
      <c r="Y630" s="16"/>
      <c r="Z630" s="16"/>
      <c r="AA630" s="16"/>
      <c r="AB630" s="16"/>
      <c r="AC630" s="16"/>
      <c r="AD630" s="16"/>
      <c r="AE630" s="17"/>
      <c r="AF630" s="16"/>
      <c r="AG630" s="16"/>
      <c r="AH630" s="16"/>
      <c r="AI630" s="16"/>
      <c r="AJ630" s="16"/>
      <c r="AK630" s="16"/>
      <c r="AL630" s="16"/>
      <c r="AM630" s="16"/>
    </row>
    <row r="631" spans="1:39" x14ac:dyDescent="0.3">
      <c r="A631" s="16"/>
      <c r="B631" s="16"/>
      <c r="C631" s="17"/>
      <c r="D631" s="16"/>
      <c r="E631" s="16"/>
      <c r="F631" s="16"/>
      <c r="G631" s="16"/>
      <c r="H631" s="16"/>
      <c r="I631" s="16"/>
      <c r="J631" s="16"/>
      <c r="K631" s="16"/>
      <c r="L631" s="16"/>
      <c r="M631" s="16"/>
      <c r="N631" s="16"/>
      <c r="O631" s="16"/>
      <c r="P631" s="16"/>
      <c r="Q631" s="16"/>
      <c r="R631" s="16"/>
      <c r="S631" s="16"/>
      <c r="T631" s="16"/>
      <c r="U631" s="16"/>
      <c r="V631" s="16"/>
      <c r="W631" s="16"/>
      <c r="X631" s="16"/>
      <c r="Y631" s="16"/>
      <c r="Z631" s="16"/>
      <c r="AA631" s="16"/>
      <c r="AB631" s="16"/>
      <c r="AC631" s="16"/>
      <c r="AD631" s="16"/>
      <c r="AE631" s="17"/>
      <c r="AF631" s="16"/>
      <c r="AG631" s="16"/>
      <c r="AH631" s="16"/>
      <c r="AI631" s="16"/>
      <c r="AJ631" s="16"/>
      <c r="AK631" s="16"/>
      <c r="AL631" s="16"/>
      <c r="AM631" s="16"/>
    </row>
    <row r="632" spans="1:39" x14ac:dyDescent="0.3">
      <c r="A632" s="16"/>
      <c r="B632" s="16"/>
      <c r="C632" s="17"/>
      <c r="D632" s="16"/>
      <c r="E632" s="16"/>
      <c r="F632" s="16"/>
      <c r="G632" s="16"/>
      <c r="H632" s="16"/>
      <c r="I632" s="16"/>
      <c r="J632" s="16"/>
      <c r="K632" s="16"/>
      <c r="L632" s="16"/>
      <c r="M632" s="16"/>
      <c r="N632" s="16"/>
      <c r="O632" s="16"/>
      <c r="P632" s="16"/>
      <c r="Q632" s="16"/>
      <c r="R632" s="16"/>
      <c r="S632" s="16"/>
      <c r="T632" s="16"/>
      <c r="U632" s="16"/>
      <c r="V632" s="16"/>
      <c r="W632" s="16"/>
      <c r="X632" s="16"/>
      <c r="Y632" s="16"/>
      <c r="Z632" s="16"/>
      <c r="AA632" s="16"/>
      <c r="AB632" s="16"/>
      <c r="AC632" s="16"/>
      <c r="AD632" s="16"/>
      <c r="AE632" s="17"/>
      <c r="AF632" s="16"/>
      <c r="AG632" s="16"/>
      <c r="AH632" s="16"/>
      <c r="AI632" s="16"/>
      <c r="AJ632" s="16"/>
      <c r="AK632" s="16"/>
      <c r="AL632" s="16"/>
      <c r="AM632" s="16"/>
    </row>
    <row r="633" spans="1:39" x14ac:dyDescent="0.3">
      <c r="A633" s="16"/>
      <c r="B633" s="16"/>
      <c r="C633" s="17"/>
      <c r="D633" s="16"/>
      <c r="E633" s="16"/>
      <c r="F633" s="16"/>
      <c r="G633" s="16"/>
      <c r="H633" s="16"/>
      <c r="I633" s="16"/>
      <c r="J633" s="16"/>
      <c r="K633" s="16"/>
      <c r="L633" s="16"/>
      <c r="M633" s="16"/>
      <c r="N633" s="16"/>
      <c r="O633" s="16"/>
      <c r="P633" s="16"/>
      <c r="Q633" s="16"/>
      <c r="R633" s="16"/>
      <c r="S633" s="16"/>
      <c r="T633" s="16"/>
      <c r="U633" s="16"/>
      <c r="V633" s="16"/>
      <c r="W633" s="16"/>
      <c r="X633" s="16"/>
      <c r="Y633" s="16"/>
      <c r="Z633" s="16"/>
      <c r="AA633" s="16"/>
      <c r="AB633" s="16"/>
      <c r="AC633" s="16"/>
      <c r="AD633" s="16"/>
      <c r="AE633" s="17"/>
      <c r="AF633" s="16"/>
      <c r="AG633" s="16"/>
      <c r="AH633" s="16"/>
      <c r="AI633" s="16"/>
      <c r="AJ633" s="16"/>
      <c r="AK633" s="16"/>
      <c r="AL633" s="16"/>
      <c r="AM633" s="16"/>
    </row>
    <row r="634" spans="1:39" x14ac:dyDescent="0.3">
      <c r="A634" s="16"/>
      <c r="B634" s="16"/>
      <c r="C634" s="17"/>
      <c r="D634" s="16"/>
      <c r="E634" s="16"/>
      <c r="F634" s="16"/>
      <c r="G634" s="16"/>
      <c r="H634" s="16"/>
      <c r="I634" s="16"/>
      <c r="J634" s="16"/>
      <c r="K634" s="16"/>
      <c r="L634" s="16"/>
      <c r="M634" s="16"/>
      <c r="N634" s="16"/>
      <c r="O634" s="16"/>
      <c r="P634" s="16"/>
      <c r="Q634" s="16"/>
      <c r="R634" s="16"/>
      <c r="S634" s="16"/>
      <c r="T634" s="16"/>
      <c r="U634" s="16"/>
      <c r="V634" s="16"/>
      <c r="W634" s="16"/>
      <c r="X634" s="16"/>
      <c r="Y634" s="16"/>
      <c r="Z634" s="16"/>
      <c r="AA634" s="16"/>
      <c r="AB634" s="16"/>
      <c r="AC634" s="16"/>
      <c r="AD634" s="16"/>
      <c r="AE634" s="17"/>
      <c r="AF634" s="16"/>
      <c r="AG634" s="16"/>
      <c r="AH634" s="16"/>
      <c r="AI634" s="16"/>
      <c r="AJ634" s="16"/>
      <c r="AK634" s="16"/>
      <c r="AL634" s="16"/>
      <c r="AM634" s="16"/>
    </row>
    <row r="635" spans="1:39" x14ac:dyDescent="0.3">
      <c r="A635" s="16"/>
      <c r="B635" s="16"/>
      <c r="C635" s="17"/>
      <c r="D635" s="16"/>
      <c r="E635" s="16"/>
      <c r="F635" s="16"/>
      <c r="G635" s="16"/>
      <c r="H635" s="16"/>
      <c r="I635" s="16"/>
      <c r="J635" s="16"/>
      <c r="K635" s="16"/>
      <c r="L635" s="16"/>
      <c r="M635" s="16"/>
      <c r="N635" s="16"/>
      <c r="O635" s="16"/>
      <c r="P635" s="16"/>
      <c r="Q635" s="16"/>
      <c r="R635" s="16"/>
      <c r="S635" s="16"/>
      <c r="T635" s="16"/>
      <c r="U635" s="16"/>
      <c r="V635" s="16"/>
      <c r="W635" s="16"/>
      <c r="X635" s="16"/>
      <c r="Y635" s="16"/>
      <c r="Z635" s="16"/>
      <c r="AA635" s="16"/>
      <c r="AB635" s="16"/>
      <c r="AC635" s="16"/>
      <c r="AD635" s="16"/>
      <c r="AE635" s="17"/>
      <c r="AF635" s="16"/>
      <c r="AG635" s="16"/>
      <c r="AH635" s="16"/>
      <c r="AI635" s="16"/>
      <c r="AJ635" s="16"/>
      <c r="AK635" s="16"/>
      <c r="AL635" s="16"/>
      <c r="AM635" s="16"/>
    </row>
    <row r="636" spans="1:39" x14ac:dyDescent="0.3">
      <c r="A636" s="16"/>
      <c r="B636" s="16"/>
      <c r="C636" s="17"/>
      <c r="D636" s="16"/>
      <c r="E636" s="16"/>
      <c r="F636" s="16"/>
      <c r="G636" s="16"/>
      <c r="H636" s="16"/>
      <c r="I636" s="16"/>
      <c r="J636" s="16"/>
      <c r="K636" s="16"/>
      <c r="L636" s="16"/>
      <c r="M636" s="16"/>
      <c r="N636" s="16"/>
      <c r="O636" s="16"/>
      <c r="P636" s="16"/>
      <c r="Q636" s="16"/>
      <c r="R636" s="16"/>
      <c r="S636" s="16"/>
      <c r="T636" s="16"/>
      <c r="U636" s="16"/>
      <c r="V636" s="16"/>
      <c r="W636" s="16"/>
      <c r="X636" s="16"/>
      <c r="Y636" s="16"/>
      <c r="Z636" s="16"/>
      <c r="AA636" s="16"/>
      <c r="AB636" s="16"/>
      <c r="AC636" s="16"/>
      <c r="AD636" s="16"/>
      <c r="AE636" s="17"/>
      <c r="AF636" s="16"/>
      <c r="AG636" s="16"/>
      <c r="AH636" s="16"/>
      <c r="AI636" s="16"/>
      <c r="AJ636" s="16"/>
      <c r="AK636" s="16"/>
      <c r="AL636" s="16"/>
      <c r="AM636" s="16"/>
    </row>
    <row r="637" spans="1:39" x14ac:dyDescent="0.3">
      <c r="A637" s="16"/>
      <c r="B637" s="16"/>
      <c r="C637" s="17"/>
      <c r="D637" s="16"/>
      <c r="E637" s="16"/>
      <c r="F637" s="16"/>
      <c r="G637" s="16"/>
      <c r="H637" s="16"/>
      <c r="I637" s="16"/>
      <c r="J637" s="16"/>
      <c r="K637" s="16"/>
      <c r="L637" s="16"/>
      <c r="M637" s="16"/>
      <c r="N637" s="16"/>
      <c r="O637" s="16"/>
      <c r="P637" s="16"/>
      <c r="Q637" s="16"/>
      <c r="R637" s="16"/>
      <c r="S637" s="16"/>
      <c r="T637" s="16"/>
      <c r="U637" s="16"/>
      <c r="V637" s="16"/>
      <c r="W637" s="16"/>
      <c r="X637" s="16"/>
      <c r="Y637" s="16"/>
      <c r="Z637" s="16"/>
      <c r="AA637" s="16"/>
      <c r="AB637" s="16"/>
      <c r="AC637" s="16"/>
      <c r="AD637" s="16"/>
      <c r="AE637" s="17"/>
      <c r="AF637" s="16"/>
      <c r="AG637" s="16"/>
      <c r="AH637" s="16"/>
      <c r="AI637" s="16"/>
      <c r="AJ637" s="16"/>
      <c r="AK637" s="16"/>
      <c r="AL637" s="16"/>
      <c r="AM637" s="16"/>
    </row>
    <row r="638" spans="1:39" x14ac:dyDescent="0.3">
      <c r="A638" s="16"/>
      <c r="B638" s="16"/>
      <c r="C638" s="17"/>
      <c r="D638" s="16"/>
      <c r="E638" s="16"/>
      <c r="F638" s="16"/>
      <c r="G638" s="16"/>
      <c r="H638" s="16"/>
      <c r="I638" s="16"/>
      <c r="J638" s="16"/>
      <c r="K638" s="16"/>
      <c r="L638" s="16"/>
      <c r="M638" s="16"/>
      <c r="N638" s="16"/>
      <c r="O638" s="16"/>
      <c r="P638" s="16"/>
      <c r="Q638" s="16"/>
      <c r="R638" s="16"/>
      <c r="S638" s="16"/>
      <c r="T638" s="16"/>
      <c r="U638" s="16"/>
      <c r="V638" s="16"/>
      <c r="W638" s="16"/>
      <c r="X638" s="16"/>
      <c r="Y638" s="16"/>
      <c r="Z638" s="16"/>
      <c r="AA638" s="16"/>
      <c r="AB638" s="16"/>
      <c r="AC638" s="16"/>
      <c r="AD638" s="16"/>
      <c r="AE638" s="17"/>
      <c r="AF638" s="16"/>
      <c r="AG638" s="16"/>
      <c r="AH638" s="16"/>
      <c r="AI638" s="16"/>
      <c r="AJ638" s="16"/>
      <c r="AK638" s="16"/>
      <c r="AL638" s="16"/>
      <c r="AM638" s="16"/>
    </row>
    <row r="639" spans="1:39" x14ac:dyDescent="0.3">
      <c r="A639" s="16"/>
      <c r="B639" s="16"/>
      <c r="C639" s="17"/>
      <c r="D639" s="16"/>
      <c r="E639" s="16"/>
      <c r="F639" s="16"/>
      <c r="G639" s="16"/>
      <c r="H639" s="16"/>
      <c r="I639" s="16"/>
      <c r="J639" s="16"/>
      <c r="K639" s="16"/>
      <c r="L639" s="16"/>
      <c r="M639" s="16"/>
      <c r="N639" s="16"/>
      <c r="O639" s="16"/>
      <c r="P639" s="16"/>
      <c r="Q639" s="16"/>
      <c r="R639" s="16"/>
      <c r="S639" s="16"/>
      <c r="T639" s="16"/>
      <c r="U639" s="16"/>
      <c r="V639" s="16"/>
      <c r="W639" s="16"/>
      <c r="X639" s="16"/>
      <c r="Y639" s="16"/>
      <c r="Z639" s="16"/>
      <c r="AA639" s="16"/>
      <c r="AB639" s="16"/>
      <c r="AC639" s="16"/>
      <c r="AD639" s="16"/>
      <c r="AE639" s="17"/>
      <c r="AF639" s="16"/>
      <c r="AG639" s="16"/>
      <c r="AH639" s="16"/>
      <c r="AI639" s="16"/>
      <c r="AJ639" s="16"/>
      <c r="AK639" s="16"/>
      <c r="AL639" s="16"/>
      <c r="AM639" s="16"/>
    </row>
    <row r="640" spans="1:39" x14ac:dyDescent="0.3">
      <c r="A640" s="16"/>
      <c r="B640" s="16"/>
      <c r="C640" s="17"/>
      <c r="D640" s="16"/>
      <c r="E640" s="16"/>
      <c r="F640" s="16"/>
      <c r="G640" s="16"/>
      <c r="H640" s="16"/>
      <c r="I640" s="16"/>
      <c r="J640" s="16"/>
      <c r="K640" s="16"/>
      <c r="L640" s="16"/>
      <c r="M640" s="16"/>
      <c r="N640" s="16"/>
      <c r="O640" s="16"/>
      <c r="P640" s="16"/>
      <c r="Q640" s="16"/>
      <c r="R640" s="16"/>
      <c r="S640" s="16"/>
      <c r="T640" s="16"/>
      <c r="U640" s="16"/>
      <c r="V640" s="16"/>
      <c r="W640" s="16"/>
      <c r="X640" s="16"/>
      <c r="Y640" s="16"/>
      <c r="Z640" s="16"/>
      <c r="AA640" s="16"/>
      <c r="AB640" s="16"/>
      <c r="AC640" s="16"/>
      <c r="AD640" s="16"/>
      <c r="AE640" s="17"/>
      <c r="AF640" s="16"/>
      <c r="AG640" s="16"/>
      <c r="AH640" s="16"/>
      <c r="AI640" s="16"/>
      <c r="AJ640" s="16"/>
      <c r="AK640" s="16"/>
      <c r="AL640" s="16"/>
      <c r="AM640" s="16"/>
    </row>
    <row r="641" spans="1:39" x14ac:dyDescent="0.3">
      <c r="A641" s="16"/>
      <c r="B641" s="16"/>
      <c r="C641" s="17"/>
      <c r="D641" s="16"/>
      <c r="E641" s="16"/>
      <c r="F641" s="16"/>
      <c r="G641" s="16"/>
      <c r="H641" s="16"/>
      <c r="I641" s="16"/>
      <c r="J641" s="16"/>
      <c r="K641" s="16"/>
      <c r="L641" s="16"/>
      <c r="M641" s="16"/>
      <c r="N641" s="16"/>
      <c r="O641" s="16"/>
      <c r="P641" s="16"/>
      <c r="Q641" s="16"/>
      <c r="R641" s="16"/>
      <c r="S641" s="16"/>
      <c r="T641" s="16"/>
      <c r="U641" s="16"/>
      <c r="V641" s="16"/>
      <c r="W641" s="16"/>
      <c r="X641" s="16"/>
      <c r="Y641" s="16"/>
      <c r="Z641" s="16"/>
      <c r="AA641" s="16"/>
      <c r="AB641" s="16"/>
      <c r="AC641" s="16"/>
      <c r="AD641" s="16"/>
      <c r="AE641" s="17"/>
      <c r="AF641" s="16"/>
      <c r="AG641" s="16"/>
      <c r="AH641" s="16"/>
      <c r="AI641" s="16"/>
      <c r="AJ641" s="16"/>
      <c r="AK641" s="16"/>
      <c r="AL641" s="16"/>
      <c r="AM641" s="16"/>
    </row>
    <row r="642" spans="1:39" x14ac:dyDescent="0.3">
      <c r="A642" s="16"/>
      <c r="B642" s="16"/>
      <c r="C642" s="17"/>
      <c r="D642" s="16"/>
      <c r="E642" s="16"/>
      <c r="F642" s="16"/>
      <c r="G642" s="16"/>
      <c r="H642" s="16"/>
      <c r="I642" s="16"/>
      <c r="J642" s="16"/>
      <c r="K642" s="16"/>
      <c r="L642" s="16"/>
      <c r="M642" s="16"/>
      <c r="N642" s="16"/>
      <c r="O642" s="16"/>
      <c r="P642" s="16"/>
      <c r="Q642" s="16"/>
      <c r="R642" s="16"/>
      <c r="S642" s="16"/>
      <c r="T642" s="16"/>
      <c r="U642" s="16"/>
      <c r="V642" s="16"/>
      <c r="W642" s="16"/>
      <c r="X642" s="16"/>
      <c r="Y642" s="16"/>
      <c r="Z642" s="16"/>
      <c r="AA642" s="16"/>
      <c r="AB642" s="16"/>
      <c r="AC642" s="16"/>
      <c r="AD642" s="16"/>
      <c r="AE642" s="17"/>
      <c r="AF642" s="16"/>
      <c r="AG642" s="16"/>
      <c r="AH642" s="16"/>
      <c r="AI642" s="16"/>
      <c r="AJ642" s="16"/>
      <c r="AK642" s="16"/>
      <c r="AL642" s="16"/>
      <c r="AM642" s="16"/>
    </row>
    <row r="643" spans="1:39" x14ac:dyDescent="0.3">
      <c r="A643" s="16"/>
      <c r="B643" s="16"/>
      <c r="C643" s="17"/>
      <c r="D643" s="16"/>
      <c r="E643" s="16"/>
      <c r="F643" s="16"/>
      <c r="G643" s="16"/>
      <c r="H643" s="16"/>
      <c r="I643" s="16"/>
      <c r="J643" s="16"/>
      <c r="K643" s="16"/>
      <c r="L643" s="16"/>
      <c r="M643" s="16"/>
      <c r="N643" s="16"/>
      <c r="O643" s="16"/>
      <c r="P643" s="16"/>
      <c r="Q643" s="16"/>
      <c r="R643" s="16"/>
      <c r="S643" s="16"/>
      <c r="T643" s="16"/>
      <c r="U643" s="16"/>
      <c r="V643" s="16"/>
      <c r="W643" s="16"/>
      <c r="X643" s="16"/>
      <c r="Y643" s="16"/>
      <c r="Z643" s="16"/>
      <c r="AA643" s="16"/>
      <c r="AB643" s="16"/>
      <c r="AC643" s="16"/>
      <c r="AD643" s="16"/>
      <c r="AE643" s="17"/>
      <c r="AF643" s="16"/>
      <c r="AG643" s="16"/>
      <c r="AH643" s="16"/>
      <c r="AI643" s="16"/>
      <c r="AJ643" s="16"/>
      <c r="AK643" s="16"/>
      <c r="AL643" s="16"/>
      <c r="AM643" s="16"/>
    </row>
    <row r="644" spans="1:39" x14ac:dyDescent="0.3">
      <c r="A644" s="16"/>
      <c r="B644" s="16"/>
      <c r="C644" s="17"/>
      <c r="D644" s="16"/>
      <c r="E644" s="16"/>
      <c r="F644" s="16"/>
      <c r="G644" s="16"/>
      <c r="H644" s="16"/>
      <c r="I644" s="16"/>
      <c r="J644" s="16"/>
      <c r="K644" s="16"/>
      <c r="L644" s="16"/>
      <c r="M644" s="16"/>
      <c r="N644" s="16"/>
      <c r="O644" s="16"/>
      <c r="P644" s="16"/>
      <c r="Q644" s="16"/>
      <c r="R644" s="16"/>
      <c r="S644" s="16"/>
      <c r="T644" s="16"/>
      <c r="U644" s="16"/>
      <c r="V644" s="16"/>
      <c r="W644" s="16"/>
      <c r="X644" s="16"/>
      <c r="Y644" s="16"/>
      <c r="Z644" s="16"/>
      <c r="AA644" s="16"/>
      <c r="AB644" s="16"/>
      <c r="AC644" s="16"/>
      <c r="AD644" s="16"/>
      <c r="AE644" s="17"/>
      <c r="AF644" s="16"/>
      <c r="AG644" s="16"/>
      <c r="AH644" s="16"/>
      <c r="AI644" s="16"/>
      <c r="AJ644" s="16"/>
      <c r="AK644" s="16"/>
      <c r="AL644" s="16"/>
      <c r="AM644" s="16"/>
    </row>
    <row r="645" spans="1:39" x14ac:dyDescent="0.3">
      <c r="A645" s="16"/>
      <c r="B645" s="16"/>
      <c r="C645" s="17"/>
      <c r="D645" s="16"/>
      <c r="E645" s="16"/>
      <c r="F645" s="16"/>
      <c r="G645" s="16"/>
      <c r="H645" s="16"/>
      <c r="I645" s="16"/>
      <c r="J645" s="16"/>
      <c r="K645" s="16"/>
      <c r="L645" s="16"/>
      <c r="M645" s="16"/>
      <c r="N645" s="16"/>
      <c r="O645" s="16"/>
      <c r="P645" s="16"/>
      <c r="Q645" s="16"/>
      <c r="R645" s="16"/>
      <c r="S645" s="16"/>
      <c r="T645" s="16"/>
      <c r="U645" s="16"/>
      <c r="V645" s="16"/>
      <c r="W645" s="16"/>
      <c r="X645" s="16"/>
      <c r="Y645" s="16"/>
      <c r="Z645" s="16"/>
      <c r="AA645" s="16"/>
      <c r="AB645" s="16"/>
      <c r="AC645" s="16"/>
      <c r="AD645" s="16"/>
      <c r="AE645" s="17"/>
      <c r="AF645" s="16"/>
      <c r="AG645" s="16"/>
      <c r="AH645" s="16"/>
      <c r="AI645" s="16"/>
      <c r="AJ645" s="16"/>
      <c r="AK645" s="16"/>
      <c r="AL645" s="16"/>
      <c r="AM645" s="16"/>
    </row>
    <row r="646" spans="1:39" x14ac:dyDescent="0.3">
      <c r="A646" s="16"/>
      <c r="B646" s="16"/>
      <c r="C646" s="17"/>
      <c r="D646" s="16"/>
      <c r="E646" s="16"/>
      <c r="F646" s="16"/>
      <c r="G646" s="16"/>
      <c r="H646" s="16"/>
      <c r="I646" s="16"/>
      <c r="J646" s="16"/>
      <c r="K646" s="16"/>
      <c r="L646" s="16"/>
      <c r="M646" s="16"/>
      <c r="N646" s="16"/>
      <c r="O646" s="16"/>
      <c r="P646" s="16"/>
      <c r="Q646" s="16"/>
      <c r="R646" s="16"/>
      <c r="S646" s="16"/>
      <c r="T646" s="16"/>
      <c r="U646" s="16"/>
      <c r="V646" s="16"/>
      <c r="W646" s="16"/>
      <c r="X646" s="16"/>
      <c r="Y646" s="16"/>
      <c r="Z646" s="16"/>
      <c r="AA646" s="16"/>
      <c r="AB646" s="16"/>
      <c r="AC646" s="16"/>
      <c r="AD646" s="16"/>
      <c r="AE646" s="17"/>
      <c r="AF646" s="16"/>
      <c r="AG646" s="16"/>
      <c r="AH646" s="16"/>
      <c r="AI646" s="16"/>
      <c r="AJ646" s="16"/>
      <c r="AK646" s="16"/>
      <c r="AL646" s="16"/>
    </row>
    <row r="647" spans="1:39" x14ac:dyDescent="0.3">
      <c r="A647" s="16"/>
      <c r="B647" s="16"/>
      <c r="C647" s="17"/>
      <c r="D647" s="16"/>
      <c r="E647" s="16"/>
      <c r="F647" s="16"/>
      <c r="G647" s="16"/>
      <c r="H647" s="16"/>
      <c r="I647" s="16"/>
      <c r="J647" s="16"/>
      <c r="K647" s="16"/>
      <c r="L647" s="16"/>
      <c r="M647" s="16"/>
      <c r="N647" s="16"/>
      <c r="O647" s="16"/>
      <c r="P647" s="16"/>
      <c r="Q647" s="16"/>
      <c r="R647" s="16"/>
      <c r="S647" s="16"/>
      <c r="T647" s="16"/>
      <c r="U647" s="16"/>
      <c r="V647" s="16"/>
      <c r="W647" s="16"/>
      <c r="X647" s="16"/>
      <c r="Y647" s="16"/>
      <c r="Z647" s="16"/>
      <c r="AA647" s="16"/>
      <c r="AB647" s="16"/>
      <c r="AC647" s="16"/>
      <c r="AD647" s="16"/>
      <c r="AE647" s="17"/>
      <c r="AF647" s="16"/>
      <c r="AG647" s="16"/>
      <c r="AH647" s="16"/>
      <c r="AI647" s="16"/>
      <c r="AJ647" s="16"/>
      <c r="AK647" s="16"/>
      <c r="AL647" s="16"/>
    </row>
    <row r="648" spans="1:39" x14ac:dyDescent="0.3">
      <c r="A648" s="16"/>
      <c r="B648" s="16"/>
      <c r="C648" s="17"/>
      <c r="D648" s="16"/>
      <c r="E648" s="16"/>
      <c r="F648" s="16"/>
      <c r="G648" s="16"/>
      <c r="H648" s="16"/>
      <c r="I648" s="16"/>
      <c r="J648" s="16"/>
      <c r="K648" s="16"/>
      <c r="L648" s="16"/>
      <c r="M648" s="16"/>
      <c r="N648" s="16"/>
      <c r="O648" s="16"/>
      <c r="P648" s="16"/>
      <c r="Q648" s="16"/>
      <c r="R648" s="16"/>
      <c r="S648" s="16"/>
      <c r="T648" s="16"/>
      <c r="U648" s="16"/>
      <c r="V648" s="16"/>
      <c r="W648" s="16"/>
      <c r="X648" s="16"/>
      <c r="Y648" s="16"/>
      <c r="Z648" s="16"/>
      <c r="AA648" s="16"/>
      <c r="AB648" s="16"/>
      <c r="AC648" s="16"/>
      <c r="AD648" s="16"/>
      <c r="AE648" s="17"/>
      <c r="AF648" s="16"/>
      <c r="AG648" s="16"/>
      <c r="AH648" s="16"/>
      <c r="AI648" s="16"/>
      <c r="AJ648" s="16"/>
      <c r="AK648" s="16"/>
      <c r="AL648" s="16"/>
    </row>
    <row r="649" spans="1:39" x14ac:dyDescent="0.3">
      <c r="A649" s="16"/>
      <c r="B649" s="16"/>
      <c r="C649" s="17"/>
      <c r="D649" s="16"/>
      <c r="E649" s="16"/>
      <c r="F649" s="16"/>
      <c r="G649" s="16"/>
      <c r="H649" s="16"/>
      <c r="I649" s="16"/>
      <c r="J649" s="16"/>
      <c r="K649" s="16"/>
      <c r="L649" s="16"/>
      <c r="M649" s="16"/>
      <c r="N649" s="16"/>
      <c r="O649" s="16"/>
      <c r="P649" s="16"/>
      <c r="Q649" s="16"/>
      <c r="R649" s="16"/>
      <c r="S649" s="16"/>
      <c r="T649" s="16"/>
      <c r="U649" s="16"/>
      <c r="V649" s="16"/>
      <c r="W649" s="16"/>
      <c r="X649" s="16"/>
      <c r="Y649" s="16"/>
      <c r="Z649" s="16"/>
      <c r="AA649" s="16"/>
      <c r="AB649" s="16"/>
      <c r="AC649" s="16"/>
      <c r="AD649" s="16"/>
      <c r="AE649" s="17"/>
      <c r="AF649" s="16"/>
      <c r="AG649" s="16"/>
      <c r="AH649" s="16"/>
      <c r="AI649" s="16"/>
      <c r="AJ649" s="16"/>
      <c r="AK649" s="16"/>
      <c r="AL649" s="16"/>
    </row>
  </sheetData>
  <autoFilter ref="B326:I347" xr:uid="{6299F7F8-CB19-4B3A-A9FB-AA8FE36E5228}">
    <sortState xmlns:xlrd2="http://schemas.microsoft.com/office/spreadsheetml/2017/richdata2" ref="B327:I347">
      <sortCondition ref="B326:B347"/>
    </sortState>
  </autoFilter>
  <mergeCells count="32">
    <mergeCell ref="S494:AB494"/>
    <mergeCell ref="S500:AB500"/>
    <mergeCell ref="S518:AB518"/>
    <mergeCell ref="S524:AB524"/>
    <mergeCell ref="S229:AB229"/>
    <mergeCell ref="S235:AB235"/>
    <mergeCell ref="S277:AB277"/>
    <mergeCell ref="S283:AB283"/>
    <mergeCell ref="S374:AB374"/>
    <mergeCell ref="S253:AB253"/>
    <mergeCell ref="S350:AB350"/>
    <mergeCell ref="S259:AB259"/>
    <mergeCell ref="S325:AB325"/>
    <mergeCell ref="S331:AB331"/>
    <mergeCell ref="S301:AB301"/>
    <mergeCell ref="S307:AB307"/>
    <mergeCell ref="S84:AB84"/>
    <mergeCell ref="S108:AB108"/>
    <mergeCell ref="S205:AB205"/>
    <mergeCell ref="S211:AB211"/>
    <mergeCell ref="S181:AB181"/>
    <mergeCell ref="S187:AB187"/>
    <mergeCell ref="S133:AB133"/>
    <mergeCell ref="S476:AB476"/>
    <mergeCell ref="S446:AB446"/>
    <mergeCell ref="S452:AB452"/>
    <mergeCell ref="S380:AB380"/>
    <mergeCell ref="S422:AB422"/>
    <mergeCell ref="S428:AB428"/>
    <mergeCell ref="S398:AB398"/>
    <mergeCell ref="S404:AB404"/>
    <mergeCell ref="S470:AB470"/>
  </mergeCells>
  <pageMargins left="0.7" right="0.7" top="0.75" bottom="0.75" header="0.3" footer="0.3"/>
  <pageSetup paperSize="9" scale="90"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B8C02D-8126-4776-9864-7BB0B8CFEE4C}">
  <sheetPr>
    <pageSetUpPr fitToPage="1"/>
  </sheetPr>
  <dimension ref="A1:S35"/>
  <sheetViews>
    <sheetView topLeftCell="B1" zoomScale="70" zoomScaleNormal="70" zoomScaleSheetLayoutView="70" workbookViewId="0">
      <selection activeCell="J16" sqref="J16"/>
    </sheetView>
  </sheetViews>
  <sheetFormatPr baseColWidth="10" defaultColWidth="11.5546875" defaultRowHeight="13.8" x14ac:dyDescent="0.3"/>
  <cols>
    <col min="1" max="1" width="2.6640625" style="15" customWidth="1"/>
    <col min="2" max="2" width="14" style="15" customWidth="1"/>
    <col min="3" max="7" width="6.6640625" style="15" customWidth="1"/>
    <col min="8" max="8" width="1.6640625" style="15" customWidth="1"/>
    <col min="9" max="9" width="9.44140625" style="15" bestFit="1" customWidth="1"/>
    <col min="10" max="10" width="17.44140625" style="15" bestFit="1" customWidth="1"/>
    <col min="11" max="11" width="8.5546875" style="15" customWidth="1"/>
    <col min="12" max="12" width="5.21875" style="15" customWidth="1"/>
    <col min="13" max="13" width="2.77734375" style="15" bestFit="1" customWidth="1"/>
    <col min="14" max="14" width="5.109375" style="15" customWidth="1"/>
    <col min="15" max="15" width="7.21875" style="15" customWidth="1"/>
    <col min="16" max="16" width="17.44140625" style="15" bestFit="1" customWidth="1"/>
    <col min="17" max="17" width="2.77734375" style="15" customWidth="1"/>
    <col min="18" max="20" width="11.5546875" style="15"/>
    <col min="21" max="21" width="7.109375" style="15" bestFit="1" customWidth="1"/>
    <col min="22" max="22" width="15.5546875" style="15" bestFit="1" customWidth="1"/>
    <col min="23" max="23" width="9.77734375" style="15" bestFit="1" customWidth="1"/>
    <col min="24" max="16384" width="11.5546875" style="15"/>
  </cols>
  <sheetData>
    <row r="1" spans="1:19" x14ac:dyDescent="0.3">
      <c r="A1" s="16"/>
      <c r="B1" s="16"/>
      <c r="C1" s="16"/>
      <c r="D1" s="16"/>
      <c r="E1" s="16"/>
      <c r="F1" s="16"/>
      <c r="G1" s="16"/>
      <c r="H1" s="16"/>
      <c r="I1" s="16"/>
      <c r="J1" s="16"/>
      <c r="K1" s="16"/>
      <c r="L1" s="16"/>
      <c r="M1" s="16"/>
      <c r="N1" s="16"/>
      <c r="O1" s="16"/>
      <c r="P1" s="16"/>
      <c r="Q1" s="16"/>
      <c r="R1" s="16"/>
      <c r="S1" s="16"/>
    </row>
    <row r="2" spans="1:19" x14ac:dyDescent="0.3">
      <c r="A2" s="16"/>
      <c r="B2" s="104" t="s">
        <v>396</v>
      </c>
      <c r="C2" s="20"/>
      <c r="D2" s="64"/>
      <c r="E2" s="64"/>
      <c r="F2" s="64"/>
      <c r="G2" s="64"/>
      <c r="H2" s="16"/>
      <c r="I2" s="65"/>
      <c r="J2" s="20" t="s">
        <v>426</v>
      </c>
      <c r="K2" s="20"/>
      <c r="L2" s="20"/>
      <c r="M2" s="65"/>
      <c r="N2" s="65"/>
      <c r="O2" s="65"/>
      <c r="P2" s="65"/>
      <c r="Q2" s="16"/>
      <c r="R2" s="16"/>
      <c r="S2" s="16"/>
    </row>
    <row r="3" spans="1:19" x14ac:dyDescent="0.3">
      <c r="A3" s="16"/>
      <c r="B3" s="22" t="s">
        <v>78</v>
      </c>
      <c r="C3" s="22" t="s">
        <v>15</v>
      </c>
      <c r="D3" s="22" t="s">
        <v>1</v>
      </c>
      <c r="E3" s="22" t="s">
        <v>7</v>
      </c>
      <c r="F3" s="22" t="s">
        <v>64</v>
      </c>
      <c r="G3" s="22" t="s">
        <v>65</v>
      </c>
      <c r="H3" s="16"/>
      <c r="I3" s="22" t="s">
        <v>15</v>
      </c>
      <c r="J3" s="22" t="s">
        <v>231</v>
      </c>
      <c r="K3" s="22"/>
      <c r="L3" s="22"/>
      <c r="M3" s="22" t="s">
        <v>234</v>
      </c>
      <c r="N3" s="22"/>
      <c r="O3" s="22"/>
      <c r="P3" s="22" t="s">
        <v>232</v>
      </c>
      <c r="Q3" s="16"/>
      <c r="R3" s="16"/>
      <c r="S3" s="16"/>
    </row>
    <row r="4" spans="1:19" x14ac:dyDescent="0.3">
      <c r="A4" s="16"/>
      <c r="B4" s="37" t="s">
        <v>325</v>
      </c>
      <c r="C4" s="36">
        <v>7</v>
      </c>
      <c r="D4" s="54"/>
      <c r="E4" s="54"/>
      <c r="F4" s="54"/>
      <c r="G4" s="54"/>
      <c r="H4" s="16"/>
      <c r="I4" s="37" t="s">
        <v>261</v>
      </c>
      <c r="J4" s="108" t="s">
        <v>440</v>
      </c>
      <c r="K4" s="36"/>
      <c r="L4" s="36"/>
      <c r="M4" s="36"/>
      <c r="N4" s="36"/>
      <c r="O4" s="36"/>
      <c r="P4" s="109" t="s">
        <v>389</v>
      </c>
      <c r="Q4" s="16"/>
      <c r="R4" s="16"/>
      <c r="S4" s="16"/>
    </row>
    <row r="5" spans="1:19" x14ac:dyDescent="0.3">
      <c r="A5" s="16"/>
      <c r="B5" s="37" t="s">
        <v>34</v>
      </c>
      <c r="C5" s="36">
        <v>8</v>
      </c>
      <c r="D5" s="54"/>
      <c r="E5" s="54"/>
      <c r="F5" s="54"/>
      <c r="G5" s="54"/>
      <c r="H5" s="16"/>
      <c r="I5" s="37" t="s">
        <v>262</v>
      </c>
      <c r="J5" s="108" t="s">
        <v>440</v>
      </c>
      <c r="K5" s="36"/>
      <c r="L5" s="36"/>
      <c r="M5" s="36"/>
      <c r="N5" s="36"/>
      <c r="O5" s="36"/>
      <c r="P5" s="107" t="s">
        <v>326</v>
      </c>
      <c r="Q5" s="16"/>
      <c r="R5" s="16"/>
      <c r="S5" s="16"/>
    </row>
    <row r="6" spans="1:19" x14ac:dyDescent="0.3">
      <c r="A6" s="16"/>
      <c r="B6" s="37" t="s">
        <v>326</v>
      </c>
      <c r="C6" s="36">
        <v>10</v>
      </c>
      <c r="D6" s="54"/>
      <c r="E6" s="54"/>
      <c r="F6" s="54"/>
      <c r="G6" s="54"/>
      <c r="H6" s="16"/>
      <c r="I6" s="37" t="s">
        <v>263</v>
      </c>
      <c r="J6" s="109" t="s">
        <v>389</v>
      </c>
      <c r="K6" s="36"/>
      <c r="L6" s="36"/>
      <c r="M6" s="36"/>
      <c r="N6" s="36"/>
      <c r="O6" s="36"/>
      <c r="P6" s="107" t="s">
        <v>326</v>
      </c>
      <c r="Q6" s="16"/>
      <c r="R6" s="16"/>
      <c r="S6" s="16"/>
    </row>
    <row r="7" spans="1:19" x14ac:dyDescent="0.3">
      <c r="A7" s="16"/>
      <c r="B7" s="37" t="s">
        <v>322</v>
      </c>
      <c r="C7" s="36">
        <v>12</v>
      </c>
      <c r="D7" s="54"/>
      <c r="E7" s="54"/>
      <c r="F7" s="54"/>
      <c r="G7" s="54"/>
      <c r="H7" s="16"/>
      <c r="I7" s="37" t="s">
        <v>264</v>
      </c>
      <c r="J7" s="109" t="s">
        <v>389</v>
      </c>
      <c r="K7" s="36"/>
      <c r="L7" s="36"/>
      <c r="M7" s="36"/>
      <c r="N7" s="36"/>
      <c r="O7" s="36"/>
      <c r="P7" s="108" t="s">
        <v>440</v>
      </c>
      <c r="Q7" s="16"/>
      <c r="R7" s="16"/>
      <c r="S7" s="16"/>
    </row>
    <row r="8" spans="1:19" x14ac:dyDescent="0.3">
      <c r="A8" s="16"/>
      <c r="B8" s="37" t="s">
        <v>327</v>
      </c>
      <c r="C8" s="36">
        <v>13</v>
      </c>
      <c r="D8" s="54"/>
      <c r="E8" s="54"/>
      <c r="F8" s="54"/>
      <c r="G8" s="54"/>
      <c r="H8" s="16"/>
      <c r="I8" s="37" t="s">
        <v>265</v>
      </c>
      <c r="J8" s="108" t="s">
        <v>440</v>
      </c>
      <c r="K8" s="36"/>
      <c r="L8" s="36"/>
      <c r="M8" s="36"/>
      <c r="N8" s="36"/>
      <c r="O8" s="36"/>
      <c r="P8" s="107" t="s">
        <v>326</v>
      </c>
      <c r="Q8" s="16"/>
      <c r="R8" s="16"/>
      <c r="S8" s="16"/>
    </row>
    <row r="9" spans="1:19" x14ac:dyDescent="0.3">
      <c r="A9" s="16"/>
      <c r="B9" s="37" t="s">
        <v>310</v>
      </c>
      <c r="C9" s="36">
        <v>14</v>
      </c>
      <c r="D9" s="54"/>
      <c r="E9" s="54"/>
      <c r="F9" s="54"/>
      <c r="G9" s="54"/>
      <c r="H9" s="16"/>
      <c r="I9" s="37" t="s">
        <v>266</v>
      </c>
      <c r="J9" s="107" t="s">
        <v>326</v>
      </c>
      <c r="K9" s="36"/>
      <c r="L9" s="36"/>
      <c r="M9" s="36"/>
      <c r="N9" s="36"/>
      <c r="O9" s="36"/>
      <c r="P9" s="109" t="s">
        <v>389</v>
      </c>
      <c r="Q9" s="16"/>
      <c r="R9" s="16"/>
      <c r="S9" s="16"/>
    </row>
    <row r="10" spans="1:19" x14ac:dyDescent="0.3">
      <c r="A10" s="16"/>
      <c r="B10" s="37" t="s">
        <v>309</v>
      </c>
      <c r="C10" s="36">
        <v>24</v>
      </c>
      <c r="D10" s="54"/>
      <c r="E10" s="54"/>
      <c r="F10" s="54"/>
      <c r="G10" s="54"/>
      <c r="H10" s="16"/>
      <c r="I10" s="37" t="s">
        <v>267</v>
      </c>
      <c r="J10" s="109" t="s">
        <v>389</v>
      </c>
      <c r="K10" s="36"/>
      <c r="L10" s="36"/>
      <c r="M10" s="36"/>
      <c r="N10" s="36"/>
      <c r="O10" s="36"/>
      <c r="P10" s="108" t="s">
        <v>440</v>
      </c>
      <c r="Q10" s="16"/>
      <c r="R10" s="16"/>
      <c r="S10" s="16"/>
    </row>
    <row r="11" spans="1:19" x14ac:dyDescent="0.3">
      <c r="A11" s="16"/>
      <c r="B11" s="37" t="s">
        <v>298</v>
      </c>
      <c r="C11" s="36">
        <v>25</v>
      </c>
      <c r="D11" s="54"/>
      <c r="E11" s="54"/>
      <c r="F11" s="54"/>
      <c r="G11" s="54"/>
      <c r="H11" s="16"/>
      <c r="I11" s="37" t="s">
        <v>268</v>
      </c>
      <c r="J11" s="108" t="s">
        <v>440</v>
      </c>
      <c r="K11" s="36"/>
      <c r="L11" s="36"/>
      <c r="M11" s="36"/>
      <c r="N11" s="36"/>
      <c r="O11" s="36"/>
      <c r="P11" s="107" t="s">
        <v>326</v>
      </c>
      <c r="Q11" s="16"/>
      <c r="R11" s="16"/>
      <c r="S11" s="16"/>
    </row>
    <row r="12" spans="1:19" x14ac:dyDescent="0.3">
      <c r="A12" s="16"/>
      <c r="B12" s="37" t="s">
        <v>11</v>
      </c>
      <c r="C12" s="36">
        <v>28</v>
      </c>
      <c r="D12" s="54"/>
      <c r="E12" s="54"/>
      <c r="F12" s="54"/>
      <c r="G12" s="54"/>
      <c r="H12" s="16"/>
      <c r="I12" s="37" t="s">
        <v>269</v>
      </c>
      <c r="J12" s="107" t="s">
        <v>326</v>
      </c>
      <c r="K12" s="36"/>
      <c r="L12" s="36"/>
      <c r="M12" s="36"/>
      <c r="N12" s="36"/>
      <c r="O12" s="36"/>
      <c r="P12" s="109" t="s">
        <v>389</v>
      </c>
      <c r="Q12" s="16"/>
      <c r="R12" s="16"/>
      <c r="S12" s="16"/>
    </row>
    <row r="13" spans="1:19" x14ac:dyDescent="0.3">
      <c r="A13" s="16"/>
      <c r="B13" s="37" t="s">
        <v>297</v>
      </c>
      <c r="C13" s="36">
        <v>29</v>
      </c>
      <c r="D13" s="54"/>
      <c r="E13" s="54"/>
      <c r="F13" s="54"/>
      <c r="G13" s="54"/>
      <c r="H13" s="16"/>
      <c r="I13" s="16"/>
      <c r="J13" s="16"/>
      <c r="K13" s="16"/>
      <c r="L13" s="16"/>
      <c r="M13" s="16"/>
      <c r="N13" s="16"/>
      <c r="O13" s="16"/>
      <c r="P13" s="16"/>
      <c r="Q13" s="16"/>
      <c r="R13" s="16"/>
      <c r="S13" s="16"/>
    </row>
    <row r="14" spans="1:19" x14ac:dyDescent="0.3">
      <c r="A14" s="16"/>
      <c r="B14" s="37" t="s">
        <v>299</v>
      </c>
      <c r="C14" s="36">
        <v>31</v>
      </c>
      <c r="D14" s="54"/>
      <c r="E14" s="54"/>
      <c r="F14" s="54"/>
      <c r="G14" s="54"/>
      <c r="H14" s="16"/>
      <c r="I14" s="16"/>
      <c r="J14" s="16"/>
      <c r="K14" s="16"/>
      <c r="L14" s="16"/>
      <c r="M14" s="16"/>
      <c r="N14" s="16"/>
      <c r="O14" s="16"/>
      <c r="P14" s="16"/>
      <c r="Q14" s="16"/>
      <c r="R14" s="16"/>
      <c r="S14" s="16"/>
    </row>
    <row r="15" spans="1:19" x14ac:dyDescent="0.3">
      <c r="A15" s="16"/>
      <c r="B15" s="37" t="s">
        <v>312</v>
      </c>
      <c r="C15" s="36">
        <v>34</v>
      </c>
      <c r="D15" s="54"/>
      <c r="E15" s="54"/>
      <c r="F15" s="54"/>
      <c r="G15" s="54"/>
      <c r="H15" s="16"/>
      <c r="I15" s="16"/>
      <c r="J15" s="16"/>
      <c r="K15" s="16"/>
      <c r="L15" s="16"/>
      <c r="M15" s="16"/>
      <c r="N15" s="16"/>
      <c r="O15" s="16"/>
      <c r="P15" s="16"/>
      <c r="Q15" s="16"/>
      <c r="R15" s="16"/>
      <c r="S15" s="16"/>
    </row>
    <row r="16" spans="1:19" x14ac:dyDescent="0.3">
      <c r="A16" s="16"/>
      <c r="B16" s="37" t="s">
        <v>348</v>
      </c>
      <c r="C16" s="36">
        <v>35</v>
      </c>
      <c r="D16" s="54"/>
      <c r="E16" s="54"/>
      <c r="F16" s="54"/>
      <c r="G16" s="54"/>
      <c r="H16" s="16"/>
      <c r="I16" s="16"/>
      <c r="J16" s="16"/>
      <c r="K16" s="16"/>
      <c r="L16" s="16"/>
      <c r="M16" s="16"/>
      <c r="N16" s="16"/>
      <c r="O16" s="16"/>
      <c r="P16" s="16"/>
      <c r="Q16" s="16"/>
      <c r="R16" s="16"/>
      <c r="S16" s="16"/>
    </row>
    <row r="17" spans="1:19" x14ac:dyDescent="0.3">
      <c r="A17" s="16"/>
      <c r="B17" s="37" t="s">
        <v>345</v>
      </c>
      <c r="C17" s="36">
        <v>54</v>
      </c>
      <c r="D17" s="54"/>
      <c r="E17" s="54"/>
      <c r="F17" s="54"/>
      <c r="G17" s="54"/>
      <c r="H17" s="16"/>
      <c r="I17" s="16"/>
      <c r="J17" s="16"/>
      <c r="K17" s="16"/>
      <c r="L17" s="16"/>
      <c r="M17" s="16"/>
      <c r="N17" s="16"/>
      <c r="O17" s="16"/>
      <c r="P17" s="16"/>
      <c r="Q17" s="16"/>
      <c r="R17" s="16"/>
      <c r="S17" s="16"/>
    </row>
    <row r="18" spans="1:19" x14ac:dyDescent="0.3">
      <c r="A18" s="16"/>
      <c r="B18" s="37" t="s">
        <v>365</v>
      </c>
      <c r="C18" s="36">
        <v>56</v>
      </c>
      <c r="D18" s="54"/>
      <c r="E18" s="54"/>
      <c r="F18" s="54"/>
      <c r="G18" s="54"/>
      <c r="H18" s="16"/>
      <c r="I18" s="16"/>
      <c r="J18" s="16"/>
      <c r="K18" s="16"/>
      <c r="L18" s="16"/>
      <c r="M18" s="16"/>
      <c r="N18" s="16"/>
      <c r="O18" s="16"/>
      <c r="P18" s="16"/>
      <c r="Q18" s="16"/>
      <c r="R18" s="16"/>
      <c r="S18" s="16"/>
    </row>
    <row r="19" spans="1:19" x14ac:dyDescent="0.3">
      <c r="A19" s="16"/>
      <c r="B19" s="37" t="s">
        <v>56</v>
      </c>
      <c r="C19" s="36">
        <v>69</v>
      </c>
      <c r="D19" s="54"/>
      <c r="E19" s="54"/>
      <c r="F19" s="54"/>
      <c r="G19" s="54"/>
      <c r="H19" s="16"/>
      <c r="I19" s="16"/>
      <c r="J19" s="16"/>
      <c r="K19" s="16"/>
      <c r="L19" s="16"/>
      <c r="M19" s="16"/>
      <c r="N19" s="16"/>
      <c r="O19" s="16"/>
      <c r="P19" s="16"/>
      <c r="Q19" s="16"/>
      <c r="R19" s="16"/>
      <c r="S19" s="16"/>
    </row>
    <row r="20" spans="1:19" x14ac:dyDescent="0.3">
      <c r="A20" s="16"/>
      <c r="B20" s="37" t="s">
        <v>305</v>
      </c>
      <c r="C20" s="36">
        <v>70</v>
      </c>
      <c r="D20" s="54"/>
      <c r="E20" s="54"/>
      <c r="F20" s="54"/>
      <c r="G20" s="54"/>
      <c r="H20" s="16"/>
      <c r="I20" s="16"/>
      <c r="J20" s="16"/>
      <c r="K20" s="16"/>
      <c r="L20" s="16"/>
      <c r="M20" s="16"/>
      <c r="N20" s="16"/>
      <c r="O20" s="16"/>
      <c r="P20" s="16"/>
      <c r="Q20" s="16"/>
      <c r="R20" s="16"/>
      <c r="S20" s="16"/>
    </row>
    <row r="21" spans="1:19" x14ac:dyDescent="0.3">
      <c r="A21" s="16"/>
      <c r="B21" s="37" t="s">
        <v>437</v>
      </c>
      <c r="C21" s="36">
        <v>71</v>
      </c>
      <c r="D21" s="54"/>
      <c r="E21" s="54"/>
      <c r="F21" s="54"/>
      <c r="G21" s="54"/>
      <c r="H21" s="16"/>
      <c r="I21" s="16"/>
      <c r="J21" s="16"/>
      <c r="K21" s="16"/>
      <c r="L21" s="16"/>
      <c r="M21" s="16"/>
      <c r="N21" s="16"/>
      <c r="O21" s="16"/>
      <c r="P21" s="16"/>
      <c r="Q21" s="16"/>
      <c r="R21" s="16"/>
      <c r="S21" s="16"/>
    </row>
    <row r="22" spans="1:19" x14ac:dyDescent="0.3">
      <c r="A22" s="16"/>
      <c r="B22" s="37" t="s">
        <v>454</v>
      </c>
      <c r="C22" s="36">
        <v>73</v>
      </c>
      <c r="D22" s="54"/>
      <c r="E22" s="54"/>
      <c r="F22" s="54"/>
      <c r="G22" s="54"/>
      <c r="H22" s="16"/>
      <c r="I22" s="16"/>
      <c r="J22" s="16"/>
      <c r="K22" s="16"/>
      <c r="L22" s="16"/>
      <c r="M22" s="16"/>
      <c r="N22" s="16"/>
      <c r="O22" s="16"/>
      <c r="P22" s="16"/>
      <c r="Q22" s="16"/>
      <c r="R22" s="16"/>
      <c r="S22" s="16"/>
    </row>
    <row r="23" spans="1:19" x14ac:dyDescent="0.3">
      <c r="A23" s="16"/>
      <c r="B23" s="37" t="s">
        <v>455</v>
      </c>
      <c r="C23" s="36">
        <v>74</v>
      </c>
      <c r="D23" s="54"/>
      <c r="E23" s="54"/>
      <c r="F23" s="54"/>
      <c r="G23" s="54"/>
      <c r="H23" s="16"/>
      <c r="I23" s="16"/>
      <c r="J23" s="16"/>
      <c r="K23" s="16"/>
      <c r="L23" s="16"/>
      <c r="M23" s="16"/>
      <c r="N23" s="16"/>
      <c r="O23" s="16"/>
      <c r="P23" s="16"/>
      <c r="Q23" s="16"/>
      <c r="R23" s="16"/>
      <c r="S23" s="16"/>
    </row>
    <row r="24" spans="1:19" x14ac:dyDescent="0.3">
      <c r="A24" s="16"/>
      <c r="B24" s="37"/>
      <c r="C24" s="36"/>
      <c r="D24" s="54"/>
      <c r="E24" s="54"/>
      <c r="F24" s="54"/>
      <c r="G24" s="54"/>
      <c r="H24" s="16"/>
      <c r="I24" s="16"/>
      <c r="J24" s="16"/>
      <c r="K24" s="16"/>
      <c r="L24" s="16"/>
      <c r="M24" s="16"/>
      <c r="N24" s="16"/>
      <c r="O24" s="16"/>
      <c r="P24" s="16"/>
      <c r="Q24" s="16"/>
      <c r="R24" s="16"/>
      <c r="S24" s="16"/>
    </row>
    <row r="25" spans="1:19" x14ac:dyDescent="0.3">
      <c r="A25" s="16"/>
      <c r="B25" s="16"/>
      <c r="C25" s="16"/>
      <c r="D25" s="16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  <c r="S25" s="16"/>
    </row>
    <row r="26" spans="1:19" x14ac:dyDescent="0.3">
      <c r="A26" s="16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6"/>
    </row>
    <row r="27" spans="1:19" x14ac:dyDescent="0.3">
      <c r="A27" s="16"/>
      <c r="B27" s="16"/>
      <c r="C27" s="16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  <c r="S27" s="16"/>
    </row>
    <row r="28" spans="1:19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S28" s="16"/>
    </row>
    <row r="29" spans="1:19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S29" s="16"/>
    </row>
    <row r="30" spans="1:19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19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19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19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19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19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</sheetData>
  <pageMargins left="0.25" right="0.25" top="0.75" bottom="0.75" header="0.3" footer="0.3"/>
  <pageSetup paperSize="9" orientation="landscape" horizontalDpi="360" verticalDpi="360" r:id="rId1"/>
  <colBreaks count="1" manualBreakCount="1">
    <brk id="17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40979-C79D-436C-86BB-F4197EABC647}">
  <dimension ref="A1:AM140"/>
  <sheetViews>
    <sheetView zoomScale="70" zoomScaleNormal="70" zoomScaleSheetLayoutView="70" workbookViewId="0">
      <selection activeCell="M1" sqref="M1"/>
    </sheetView>
  </sheetViews>
  <sheetFormatPr baseColWidth="10" defaultColWidth="11.5546875" defaultRowHeight="13.8" x14ac:dyDescent="0.3"/>
  <cols>
    <col min="1" max="1" width="2" style="15" customWidth="1"/>
    <col min="2" max="2" width="8.33203125" style="15" customWidth="1"/>
    <col min="3" max="3" width="3" style="19" bestFit="1" customWidth="1"/>
    <col min="4" max="4" width="19.109375" style="15" customWidth="1"/>
    <col min="5" max="8" width="3.88671875" style="15" customWidth="1"/>
    <col min="9" max="9" width="17.44140625" style="15" bestFit="1" customWidth="1"/>
    <col min="10" max="10" width="2" style="15" customWidth="1"/>
    <col min="11" max="11" width="2.77734375" style="15" customWidth="1"/>
    <col min="12" max="12" width="6.6640625" style="15" bestFit="1" customWidth="1"/>
    <col min="13" max="13" width="16.5546875" style="15" customWidth="1"/>
    <col min="14" max="16" width="4.21875" style="15" customWidth="1"/>
    <col min="17" max="17" width="17.33203125" style="15" customWidth="1"/>
    <col min="18" max="18" width="3.33203125" style="15" bestFit="1" customWidth="1"/>
    <col min="19" max="19" width="2" style="15" bestFit="1" customWidth="1"/>
    <col min="20" max="20" width="16.77734375" style="15" customWidth="1"/>
    <col min="21" max="27" width="3.6640625" style="15" customWidth="1"/>
    <col min="28" max="28" width="6.44140625" style="15" bestFit="1" customWidth="1"/>
    <col min="29" max="29" width="2.33203125" style="15" customWidth="1"/>
    <col min="30" max="30" width="3.6640625" style="15" customWidth="1"/>
    <col min="31" max="31" width="3" style="19" bestFit="1" customWidth="1"/>
    <col min="32" max="32" width="26.21875" style="15" customWidth="1"/>
    <col min="33" max="34" width="3.77734375" style="15" customWidth="1"/>
    <col min="35" max="35" width="4.88671875" style="15" bestFit="1" customWidth="1"/>
    <col min="36" max="36" width="3.77734375" style="15" customWidth="1"/>
    <col min="37" max="37" width="2" style="15" customWidth="1"/>
    <col min="38" max="16384" width="11.5546875" style="15"/>
  </cols>
  <sheetData>
    <row r="1" spans="1:39" x14ac:dyDescent="0.3">
      <c r="A1" s="16"/>
      <c r="B1" s="16"/>
      <c r="C1" s="17"/>
      <c r="D1" s="16"/>
      <c r="E1" s="16"/>
      <c r="F1" s="16"/>
      <c r="G1" s="16"/>
      <c r="H1" s="16"/>
      <c r="I1" s="16"/>
      <c r="J1" s="16"/>
      <c r="K1" s="16"/>
      <c r="L1" s="16"/>
      <c r="M1" s="16" t="s">
        <v>533</v>
      </c>
      <c r="N1" s="16"/>
      <c r="O1" s="16"/>
      <c r="P1" s="16"/>
      <c r="Q1" s="16"/>
      <c r="R1" s="16"/>
      <c r="S1" s="16"/>
      <c r="T1" s="16"/>
      <c r="U1" s="16"/>
      <c r="V1" s="16"/>
      <c r="W1" s="16"/>
      <c r="X1" s="16"/>
      <c r="Y1" s="16"/>
      <c r="Z1" s="16"/>
      <c r="AA1" s="16"/>
      <c r="AB1" s="16"/>
      <c r="AC1" s="16"/>
      <c r="AD1" s="16"/>
      <c r="AE1" s="17"/>
      <c r="AF1" s="16"/>
      <c r="AG1" s="16"/>
      <c r="AH1" s="16"/>
      <c r="AI1" s="16"/>
      <c r="AJ1" s="16"/>
      <c r="AK1" s="16"/>
      <c r="AL1" s="16"/>
      <c r="AM1" s="16"/>
    </row>
    <row r="2" spans="1:39" x14ac:dyDescent="0.3">
      <c r="A2" s="16"/>
      <c r="B2" s="20"/>
      <c r="C2" s="20"/>
      <c r="D2" s="20"/>
      <c r="E2" s="20"/>
      <c r="F2" s="20"/>
      <c r="G2" s="20"/>
      <c r="H2" s="20"/>
      <c r="I2" s="20"/>
      <c r="J2" s="16"/>
      <c r="K2" s="16"/>
      <c r="L2" s="20" t="s">
        <v>410</v>
      </c>
      <c r="M2" s="20"/>
      <c r="N2" s="20"/>
      <c r="O2" s="20"/>
      <c r="P2" s="20"/>
      <c r="Q2" s="20"/>
      <c r="R2" s="16"/>
      <c r="S2" s="154" t="s">
        <v>413</v>
      </c>
      <c r="T2" s="154"/>
      <c r="U2" s="154"/>
      <c r="V2" s="154"/>
      <c r="W2" s="154"/>
      <c r="X2" s="154"/>
      <c r="Y2" s="154"/>
      <c r="Z2" s="154"/>
      <c r="AA2" s="154"/>
      <c r="AB2" s="154"/>
      <c r="AC2" s="16"/>
      <c r="AD2" s="16"/>
      <c r="AE2" s="20"/>
      <c r="AF2" s="20"/>
      <c r="AG2" s="20"/>
      <c r="AH2" s="20"/>
      <c r="AI2" s="20"/>
      <c r="AJ2" s="16"/>
      <c r="AK2" s="16"/>
      <c r="AL2" s="16"/>
      <c r="AM2" s="16"/>
    </row>
    <row r="3" spans="1:39" x14ac:dyDescent="0.3">
      <c r="A3" s="16"/>
      <c r="B3" s="23" t="s">
        <v>14</v>
      </c>
      <c r="C3" s="22" t="s">
        <v>15</v>
      </c>
      <c r="D3" s="23" t="s">
        <v>78</v>
      </c>
      <c r="E3" s="22" t="s">
        <v>1</v>
      </c>
      <c r="F3" s="22" t="s">
        <v>7</v>
      </c>
      <c r="G3" s="22" t="s">
        <v>64</v>
      </c>
      <c r="H3" s="22" t="s">
        <v>65</v>
      </c>
      <c r="I3" s="22" t="s">
        <v>77</v>
      </c>
      <c r="J3" s="16"/>
      <c r="K3" s="16"/>
      <c r="L3" s="82" t="s">
        <v>233</v>
      </c>
      <c r="M3" s="82" t="s">
        <v>231</v>
      </c>
      <c r="N3" s="82"/>
      <c r="O3" s="82" t="s">
        <v>234</v>
      </c>
      <c r="P3" s="82"/>
      <c r="Q3" s="82" t="s">
        <v>232</v>
      </c>
      <c r="R3" s="16"/>
      <c r="S3" s="17"/>
      <c r="T3" s="16"/>
      <c r="U3" s="17" t="s">
        <v>0</v>
      </c>
      <c r="V3" s="17" t="s">
        <v>1</v>
      </c>
      <c r="W3" s="17" t="s">
        <v>2</v>
      </c>
      <c r="X3" s="17" t="s">
        <v>3</v>
      </c>
      <c r="Y3" s="17" t="s">
        <v>4</v>
      </c>
      <c r="Z3" s="17" t="s">
        <v>5</v>
      </c>
      <c r="AA3" s="17" t="s">
        <v>52</v>
      </c>
      <c r="AB3" s="21" t="s">
        <v>53</v>
      </c>
      <c r="AC3" s="16"/>
      <c r="AD3" s="16"/>
      <c r="AE3" s="95" t="s">
        <v>15</v>
      </c>
      <c r="AF3" s="96" t="s">
        <v>78</v>
      </c>
      <c r="AG3" s="95" t="s">
        <v>1</v>
      </c>
      <c r="AH3" s="95" t="s">
        <v>7</v>
      </c>
      <c r="AI3" s="95" t="s">
        <v>382</v>
      </c>
      <c r="AJ3" s="16"/>
      <c r="AK3" s="16"/>
      <c r="AL3" s="16"/>
      <c r="AM3" s="16"/>
    </row>
    <row r="4" spans="1:39" x14ac:dyDescent="0.3">
      <c r="A4" s="16"/>
      <c r="B4" s="26"/>
      <c r="C4" s="24"/>
      <c r="D4" s="11"/>
      <c r="E4" s="41"/>
      <c r="F4" s="41"/>
      <c r="G4" s="26"/>
      <c r="H4" s="26"/>
      <c r="I4" s="41"/>
      <c r="J4" s="16"/>
      <c r="K4" s="16"/>
      <c r="L4" s="19">
        <v>1</v>
      </c>
      <c r="M4" s="16" t="s">
        <v>405</v>
      </c>
      <c r="N4" s="83">
        <v>2</v>
      </c>
      <c r="O4" s="84" t="s">
        <v>6</v>
      </c>
      <c r="P4" s="83">
        <v>0</v>
      </c>
      <c r="Q4" s="16" t="s">
        <v>406</v>
      </c>
      <c r="R4" s="16"/>
      <c r="S4" s="85">
        <v>1</v>
      </c>
      <c r="T4" s="86" t="s">
        <v>407</v>
      </c>
      <c r="U4" s="85">
        <v>4</v>
      </c>
      <c r="V4" s="86">
        <v>3</v>
      </c>
      <c r="W4" s="85">
        <v>0</v>
      </c>
      <c r="X4" s="85">
        <v>1</v>
      </c>
      <c r="Y4" s="85">
        <v>7</v>
      </c>
      <c r="Z4" s="85">
        <v>3</v>
      </c>
      <c r="AA4" s="85">
        <f>+Y4-Z4</f>
        <v>4</v>
      </c>
      <c r="AB4" s="89">
        <f>+V4*3+W4*1+X4*0</f>
        <v>9</v>
      </c>
      <c r="AC4" s="16"/>
      <c r="AD4" s="16"/>
      <c r="AE4" s="97">
        <v>1</v>
      </c>
      <c r="AF4" s="100"/>
      <c r="AG4" s="99"/>
      <c r="AH4" s="99"/>
      <c r="AI4" s="99"/>
      <c r="AJ4" s="16"/>
      <c r="AK4" s="16"/>
      <c r="AL4" s="16"/>
      <c r="AM4" s="16"/>
    </row>
    <row r="5" spans="1:39" x14ac:dyDescent="0.3">
      <c r="A5" s="16"/>
      <c r="B5" s="26"/>
      <c r="C5" s="24"/>
      <c r="D5" s="52"/>
      <c r="E5" s="41"/>
      <c r="F5" s="41"/>
      <c r="G5" s="26"/>
      <c r="H5" s="26"/>
      <c r="I5" s="41"/>
      <c r="J5" s="16"/>
      <c r="K5" s="16"/>
      <c r="L5" s="85">
        <v>2</v>
      </c>
      <c r="M5" s="86" t="s">
        <v>407</v>
      </c>
      <c r="N5" s="87">
        <v>1</v>
      </c>
      <c r="O5" s="88" t="s">
        <v>6</v>
      </c>
      <c r="P5" s="87">
        <v>0</v>
      </c>
      <c r="Q5" s="86" t="s">
        <v>408</v>
      </c>
      <c r="R5" s="16"/>
      <c r="S5" s="17">
        <v>2</v>
      </c>
      <c r="T5" s="16" t="s">
        <v>405</v>
      </c>
      <c r="U5" s="17">
        <v>4</v>
      </c>
      <c r="V5" s="16">
        <v>2</v>
      </c>
      <c r="W5" s="17">
        <v>2</v>
      </c>
      <c r="X5" s="17">
        <v>0</v>
      </c>
      <c r="Y5" s="17">
        <v>4</v>
      </c>
      <c r="Z5" s="17">
        <v>1</v>
      </c>
      <c r="AA5" s="17">
        <f>+Y5-Z5</f>
        <v>3</v>
      </c>
      <c r="AB5" s="21">
        <f>+V5*3+W5*1+X5*0</f>
        <v>8</v>
      </c>
      <c r="AC5" s="16"/>
      <c r="AD5" s="16"/>
      <c r="AE5" s="97">
        <v>2</v>
      </c>
      <c r="AF5" s="100"/>
      <c r="AG5" s="99"/>
      <c r="AH5" s="99"/>
      <c r="AI5" s="99"/>
      <c r="AJ5" s="16"/>
      <c r="AK5" s="16"/>
      <c r="AL5" s="16"/>
      <c r="AM5" s="16"/>
    </row>
    <row r="6" spans="1:39" x14ac:dyDescent="0.3">
      <c r="A6" s="16"/>
      <c r="B6" s="26"/>
      <c r="C6" s="24"/>
      <c r="D6" s="52"/>
      <c r="E6" s="41"/>
      <c r="F6" s="41"/>
      <c r="G6" s="26"/>
      <c r="H6" s="26"/>
      <c r="I6" s="41"/>
      <c r="J6" s="16"/>
      <c r="K6" s="16"/>
      <c r="L6" s="19">
        <v>3</v>
      </c>
      <c r="M6" s="16" t="s">
        <v>405</v>
      </c>
      <c r="N6" s="83">
        <v>0</v>
      </c>
      <c r="O6" s="84" t="s">
        <v>6</v>
      </c>
      <c r="P6" s="83">
        <v>0</v>
      </c>
      <c r="Q6" s="16" t="s">
        <v>409</v>
      </c>
      <c r="R6" s="16"/>
      <c r="S6" s="85">
        <v>3</v>
      </c>
      <c r="T6" s="86" t="s">
        <v>408</v>
      </c>
      <c r="U6" s="85">
        <v>4</v>
      </c>
      <c r="V6" s="86">
        <v>2</v>
      </c>
      <c r="W6" s="85">
        <v>1</v>
      </c>
      <c r="X6" s="85">
        <v>1</v>
      </c>
      <c r="Y6" s="85">
        <v>6</v>
      </c>
      <c r="Z6" s="85">
        <v>2</v>
      </c>
      <c r="AA6" s="85">
        <f>+Y6-Z6</f>
        <v>4</v>
      </c>
      <c r="AB6" s="89">
        <f>+V6*3+W6*1+X6*0</f>
        <v>7</v>
      </c>
      <c r="AC6" s="16"/>
      <c r="AD6" s="16"/>
      <c r="AE6" s="97">
        <v>3</v>
      </c>
      <c r="AF6" s="100"/>
      <c r="AG6" s="99"/>
      <c r="AH6" s="99"/>
      <c r="AI6" s="99"/>
      <c r="AJ6" s="16"/>
      <c r="AK6" s="16"/>
      <c r="AL6" s="16"/>
      <c r="AM6" s="16"/>
    </row>
    <row r="7" spans="1:39" x14ac:dyDescent="0.3">
      <c r="A7" s="16"/>
      <c r="B7" s="26"/>
      <c r="C7" s="24"/>
      <c r="D7" s="52"/>
      <c r="E7" s="41"/>
      <c r="F7" s="41"/>
      <c r="G7" s="26"/>
      <c r="H7" s="26"/>
      <c r="I7" s="41"/>
      <c r="J7" s="16"/>
      <c r="K7" s="16"/>
      <c r="L7" s="85">
        <v>4</v>
      </c>
      <c r="M7" s="86" t="s">
        <v>406</v>
      </c>
      <c r="N7" s="87">
        <v>1</v>
      </c>
      <c r="O7" s="88" t="s">
        <v>6</v>
      </c>
      <c r="P7" s="87">
        <v>2</v>
      </c>
      <c r="Q7" s="86" t="s">
        <v>407</v>
      </c>
      <c r="R7" s="16"/>
      <c r="S7" s="17">
        <v>4</v>
      </c>
      <c r="T7" s="16" t="s">
        <v>409</v>
      </c>
      <c r="U7" s="17">
        <v>3</v>
      </c>
      <c r="V7" s="16">
        <v>0</v>
      </c>
      <c r="W7" s="17">
        <v>1</v>
      </c>
      <c r="X7" s="17">
        <v>2</v>
      </c>
      <c r="Y7" s="17">
        <v>1</v>
      </c>
      <c r="Z7" s="17">
        <v>7</v>
      </c>
      <c r="AA7" s="17">
        <v>5</v>
      </c>
      <c r="AB7" s="21">
        <v>1</v>
      </c>
      <c r="AC7" s="16"/>
      <c r="AD7" s="16"/>
      <c r="AE7" s="97">
        <v>4</v>
      </c>
      <c r="AF7" s="100"/>
      <c r="AG7" s="99"/>
      <c r="AH7" s="99"/>
      <c r="AI7" s="99"/>
      <c r="AJ7" s="16"/>
      <c r="AK7" s="16"/>
      <c r="AL7" s="16"/>
      <c r="AM7" s="16"/>
    </row>
    <row r="8" spans="1:39" x14ac:dyDescent="0.3">
      <c r="A8" s="16"/>
      <c r="B8" s="26"/>
      <c r="C8" s="24"/>
      <c r="D8" s="52"/>
      <c r="E8" s="41"/>
      <c r="F8" s="41"/>
      <c r="G8" s="26"/>
      <c r="H8" s="26"/>
      <c r="I8" s="41"/>
      <c r="J8" s="16"/>
      <c r="K8" s="16"/>
      <c r="L8" s="19">
        <v>5</v>
      </c>
      <c r="M8" s="16" t="s">
        <v>408</v>
      </c>
      <c r="N8" s="83">
        <v>3</v>
      </c>
      <c r="O8" s="84" t="s">
        <v>6</v>
      </c>
      <c r="P8" s="83">
        <v>0</v>
      </c>
      <c r="Q8" s="16" t="s">
        <v>409</v>
      </c>
      <c r="R8" s="16"/>
      <c r="S8" s="85">
        <v>5</v>
      </c>
      <c r="T8" s="86" t="s">
        <v>406</v>
      </c>
      <c r="U8" s="85">
        <v>3</v>
      </c>
      <c r="V8" s="86">
        <v>0</v>
      </c>
      <c r="W8" s="85">
        <v>0</v>
      </c>
      <c r="X8" s="85">
        <v>3</v>
      </c>
      <c r="Y8" s="85">
        <v>1</v>
      </c>
      <c r="Z8" s="85">
        <v>6</v>
      </c>
      <c r="AA8" s="85">
        <v>-5</v>
      </c>
      <c r="AB8" s="89">
        <v>0</v>
      </c>
      <c r="AC8" s="16"/>
      <c r="AD8" s="16"/>
      <c r="AE8" s="97">
        <v>5</v>
      </c>
      <c r="AF8" s="100"/>
      <c r="AG8" s="99"/>
      <c r="AH8" s="99"/>
      <c r="AI8" s="99"/>
      <c r="AJ8" s="16"/>
      <c r="AK8" s="16"/>
      <c r="AL8" s="16"/>
      <c r="AM8" s="16"/>
    </row>
    <row r="9" spans="1:39" x14ac:dyDescent="0.3">
      <c r="A9" s="16"/>
      <c r="B9" s="26"/>
      <c r="C9" s="24"/>
      <c r="D9" s="52"/>
      <c r="E9" s="41"/>
      <c r="F9" s="41"/>
      <c r="G9" s="26"/>
      <c r="H9" s="26"/>
      <c r="I9" s="41"/>
      <c r="J9" s="16"/>
      <c r="K9" s="16"/>
      <c r="L9" s="85">
        <v>6</v>
      </c>
      <c r="M9" s="86" t="s">
        <v>405</v>
      </c>
      <c r="N9" s="87">
        <v>1</v>
      </c>
      <c r="O9" s="88" t="s">
        <v>6</v>
      </c>
      <c r="P9" s="87">
        <v>0</v>
      </c>
      <c r="Q9" s="86" t="s">
        <v>407</v>
      </c>
      <c r="R9" s="16"/>
      <c r="S9" s="17"/>
      <c r="T9" s="16"/>
      <c r="U9" s="17"/>
      <c r="V9" s="17"/>
      <c r="W9" s="17"/>
      <c r="X9" s="17"/>
      <c r="Y9" s="17"/>
      <c r="Z9" s="17"/>
      <c r="AA9" s="17"/>
      <c r="AB9" s="21"/>
      <c r="AC9" s="16"/>
      <c r="AD9" s="16"/>
      <c r="AE9" s="97">
        <v>6</v>
      </c>
      <c r="AF9" s="100"/>
      <c r="AG9" s="99"/>
      <c r="AH9" s="99"/>
      <c r="AI9" s="99"/>
      <c r="AJ9" s="16"/>
      <c r="AK9" s="16"/>
      <c r="AL9" s="16"/>
      <c r="AM9" s="16"/>
    </row>
    <row r="10" spans="1:39" x14ac:dyDescent="0.3">
      <c r="A10" s="16"/>
      <c r="B10" s="26"/>
      <c r="C10" s="24"/>
      <c r="D10" s="52"/>
      <c r="E10" s="41"/>
      <c r="F10" s="41"/>
      <c r="G10" s="26"/>
      <c r="H10" s="26"/>
      <c r="I10" s="41"/>
      <c r="J10" s="16"/>
      <c r="K10" s="16"/>
      <c r="L10" s="19">
        <v>7</v>
      </c>
      <c r="M10" s="16" t="s">
        <v>406</v>
      </c>
      <c r="N10" s="83">
        <v>0</v>
      </c>
      <c r="O10" s="84" t="s">
        <v>6</v>
      </c>
      <c r="P10" s="83">
        <v>2</v>
      </c>
      <c r="Q10" s="16" t="s">
        <v>408</v>
      </c>
      <c r="R10" s="16"/>
      <c r="S10" s="16"/>
      <c r="T10" s="16"/>
      <c r="U10" s="16"/>
      <c r="V10" s="16"/>
      <c r="W10" s="16"/>
      <c r="X10" s="16"/>
      <c r="Y10" s="16"/>
      <c r="Z10" s="16"/>
      <c r="AA10" s="16"/>
      <c r="AB10" s="16"/>
      <c r="AC10" s="16"/>
      <c r="AD10" s="16"/>
      <c r="AE10" s="97">
        <v>7</v>
      </c>
      <c r="AF10" s="100"/>
      <c r="AG10" s="99"/>
      <c r="AH10" s="99"/>
      <c r="AI10" s="99"/>
      <c r="AJ10" s="16"/>
      <c r="AK10" s="16"/>
      <c r="AL10" s="16"/>
      <c r="AM10" s="16"/>
    </row>
    <row r="11" spans="1:39" x14ac:dyDescent="0.3">
      <c r="A11" s="16"/>
      <c r="B11" s="26"/>
      <c r="C11" s="24"/>
      <c r="D11" s="52"/>
      <c r="E11" s="41"/>
      <c r="F11" s="41"/>
      <c r="G11" s="26"/>
      <c r="H11" s="26"/>
      <c r="I11" s="41"/>
      <c r="J11" s="16"/>
      <c r="K11" s="16"/>
      <c r="L11" s="85">
        <v>8</v>
      </c>
      <c r="M11" s="86" t="s">
        <v>407</v>
      </c>
      <c r="N11" s="87">
        <v>4</v>
      </c>
      <c r="O11" s="88" t="s">
        <v>6</v>
      </c>
      <c r="P11" s="87">
        <v>1</v>
      </c>
      <c r="Q11" s="86" t="s">
        <v>409</v>
      </c>
      <c r="R11" s="16"/>
      <c r="S11" s="20" t="s">
        <v>414</v>
      </c>
      <c r="T11" s="20"/>
      <c r="U11" s="20" t="s">
        <v>57</v>
      </c>
      <c r="V11" s="20"/>
      <c r="W11" s="20" t="s">
        <v>77</v>
      </c>
      <c r="X11" s="20"/>
      <c r="Y11" s="20"/>
      <c r="Z11" s="20"/>
      <c r="AA11" s="20"/>
      <c r="AB11" s="16"/>
      <c r="AC11" s="16"/>
      <c r="AD11" s="16"/>
      <c r="AE11" s="101">
        <v>1</v>
      </c>
      <c r="AF11" s="102"/>
      <c r="AG11" s="103"/>
      <c r="AH11" s="103"/>
      <c r="AI11" s="103"/>
      <c r="AJ11" s="16"/>
      <c r="AK11" s="16"/>
      <c r="AL11" s="16"/>
      <c r="AM11" s="16"/>
    </row>
    <row r="12" spans="1:39" x14ac:dyDescent="0.3">
      <c r="A12" s="16"/>
      <c r="B12" s="26"/>
      <c r="C12" s="24"/>
      <c r="D12" s="52"/>
      <c r="E12" s="41"/>
      <c r="F12" s="41"/>
      <c r="G12" s="26"/>
      <c r="H12" s="26"/>
      <c r="I12" s="41"/>
      <c r="J12" s="16"/>
      <c r="K12" s="16"/>
      <c r="L12" s="19">
        <v>9</v>
      </c>
      <c r="M12" s="16" t="s">
        <v>405</v>
      </c>
      <c r="N12" s="83">
        <v>1</v>
      </c>
      <c r="O12" s="84" t="s">
        <v>6</v>
      </c>
      <c r="P12" s="83">
        <v>1</v>
      </c>
      <c r="Q12" s="16" t="s">
        <v>408</v>
      </c>
      <c r="R12" s="16"/>
      <c r="S12" s="85">
        <v>1</v>
      </c>
      <c r="T12" s="86" t="s">
        <v>415</v>
      </c>
      <c r="U12" s="85">
        <v>5</v>
      </c>
      <c r="V12" s="86"/>
      <c r="W12" s="86" t="s">
        <v>408</v>
      </c>
      <c r="X12" s="85"/>
      <c r="Y12" s="85"/>
      <c r="Z12" s="85"/>
      <c r="AA12" s="85"/>
      <c r="AB12" s="16"/>
      <c r="AC12" s="16"/>
      <c r="AD12" s="16"/>
      <c r="AE12" s="101">
        <v>2</v>
      </c>
      <c r="AF12" s="102"/>
      <c r="AG12" s="103"/>
      <c r="AH12" s="103"/>
      <c r="AI12" s="103"/>
      <c r="AJ12" s="16"/>
      <c r="AK12" s="16"/>
      <c r="AL12" s="16"/>
      <c r="AM12" s="16"/>
    </row>
    <row r="13" spans="1:39" x14ac:dyDescent="0.3">
      <c r="A13" s="16"/>
      <c r="B13" s="26"/>
      <c r="C13" s="24"/>
      <c r="D13" s="52"/>
      <c r="E13" s="41"/>
      <c r="F13" s="41"/>
      <c r="G13" s="26"/>
      <c r="H13" s="26"/>
      <c r="I13" s="41"/>
      <c r="J13" s="16"/>
      <c r="K13" s="16"/>
      <c r="L13" s="16"/>
      <c r="M13" s="16"/>
      <c r="N13" s="16"/>
      <c r="O13" s="16"/>
      <c r="P13" s="16"/>
      <c r="Q13" s="16"/>
      <c r="R13" s="16"/>
      <c r="S13" s="17">
        <v>2</v>
      </c>
      <c r="T13" s="16" t="s">
        <v>416</v>
      </c>
      <c r="U13" s="17">
        <v>3</v>
      </c>
      <c r="V13" s="16"/>
      <c r="W13" s="16" t="s">
        <v>407</v>
      </c>
      <c r="X13" s="17"/>
      <c r="Y13" s="17"/>
      <c r="Z13" s="17"/>
      <c r="AA13" s="17"/>
      <c r="AB13" s="16"/>
      <c r="AC13" s="16"/>
      <c r="AD13" s="16"/>
      <c r="AE13" s="101">
        <v>3</v>
      </c>
      <c r="AF13" s="102"/>
      <c r="AG13" s="103"/>
      <c r="AH13" s="103"/>
      <c r="AI13" s="103"/>
      <c r="AJ13" s="16"/>
      <c r="AK13" s="16"/>
      <c r="AL13" s="16"/>
      <c r="AM13" s="16"/>
    </row>
    <row r="14" spans="1:39" x14ac:dyDescent="0.3">
      <c r="A14" s="16"/>
      <c r="B14" s="26"/>
      <c r="C14" s="24"/>
      <c r="D14" s="36"/>
      <c r="E14" s="41"/>
      <c r="F14" s="41"/>
      <c r="G14" s="24"/>
      <c r="H14" s="24"/>
      <c r="I14" s="41"/>
      <c r="J14" s="16"/>
      <c r="K14" s="16"/>
      <c r="L14" s="20" t="s">
        <v>411</v>
      </c>
      <c r="M14" s="20"/>
      <c r="N14" s="20"/>
      <c r="O14" s="20"/>
      <c r="P14" s="20"/>
      <c r="Q14" s="20"/>
      <c r="R14" s="16"/>
      <c r="S14" s="85">
        <v>3</v>
      </c>
      <c r="T14" s="86" t="s">
        <v>417</v>
      </c>
      <c r="U14" s="85">
        <v>2</v>
      </c>
      <c r="V14" s="86"/>
      <c r="W14" s="86" t="s">
        <v>407</v>
      </c>
      <c r="X14" s="85"/>
      <c r="Y14" s="85"/>
      <c r="Z14" s="85"/>
      <c r="AA14" s="85"/>
      <c r="AB14" s="16"/>
      <c r="AC14" s="16"/>
      <c r="AD14" s="16"/>
      <c r="AE14" s="101">
        <v>4</v>
      </c>
      <c r="AF14" s="102"/>
      <c r="AG14" s="103"/>
      <c r="AH14" s="103"/>
      <c r="AI14" s="103"/>
      <c r="AJ14" s="16"/>
      <c r="AK14" s="16"/>
      <c r="AL14" s="16"/>
      <c r="AM14" s="16"/>
    </row>
    <row r="15" spans="1:39" x14ac:dyDescent="0.3">
      <c r="A15" s="16"/>
      <c r="B15" s="26"/>
      <c r="C15" s="24"/>
      <c r="D15" s="36"/>
      <c r="E15" s="41"/>
      <c r="F15" s="41"/>
      <c r="G15" s="26"/>
      <c r="H15" s="26"/>
      <c r="I15" s="41"/>
      <c r="J15" s="16"/>
      <c r="K15" s="16"/>
      <c r="L15" s="82" t="s">
        <v>233</v>
      </c>
      <c r="M15" s="82" t="s">
        <v>231</v>
      </c>
      <c r="N15" s="82"/>
      <c r="O15" s="82" t="s">
        <v>234</v>
      </c>
      <c r="P15" s="82"/>
      <c r="Q15" s="82" t="s">
        <v>232</v>
      </c>
      <c r="R15" s="16"/>
      <c r="S15" s="17">
        <v>4</v>
      </c>
      <c r="T15" s="16" t="s">
        <v>418</v>
      </c>
      <c r="U15" s="17">
        <v>2</v>
      </c>
      <c r="V15" s="16"/>
      <c r="W15" s="112" t="s">
        <v>405</v>
      </c>
      <c r="X15" s="17"/>
      <c r="Y15" s="17"/>
      <c r="Z15" s="17"/>
      <c r="AA15" s="17"/>
      <c r="AB15" s="16"/>
      <c r="AC15" s="16"/>
      <c r="AD15" s="16"/>
      <c r="AE15" s="101">
        <v>5</v>
      </c>
      <c r="AF15" s="102"/>
      <c r="AG15" s="103"/>
      <c r="AH15" s="103"/>
      <c r="AI15" s="103"/>
      <c r="AJ15" s="16"/>
      <c r="AK15" s="16"/>
      <c r="AL15" s="16"/>
      <c r="AM15" s="16"/>
    </row>
    <row r="16" spans="1:39" x14ac:dyDescent="0.3">
      <c r="A16" s="16"/>
      <c r="B16" s="26"/>
      <c r="C16" s="24"/>
      <c r="D16" s="27"/>
      <c r="E16" s="41"/>
      <c r="F16" s="41"/>
      <c r="G16" s="26"/>
      <c r="H16" s="26"/>
      <c r="I16" s="41"/>
      <c r="J16" s="16"/>
      <c r="K16" s="16"/>
      <c r="L16" s="19">
        <v>1</v>
      </c>
      <c r="M16" s="16" t="s">
        <v>408</v>
      </c>
      <c r="N16" s="83">
        <v>2</v>
      </c>
      <c r="O16" s="84" t="s">
        <v>6</v>
      </c>
      <c r="P16" s="83">
        <v>0</v>
      </c>
      <c r="Q16" s="16" t="s">
        <v>412</v>
      </c>
      <c r="R16" s="16"/>
      <c r="S16" s="16"/>
      <c r="T16" s="16"/>
      <c r="U16" s="16"/>
      <c r="V16" s="16"/>
      <c r="W16" s="16"/>
      <c r="X16" s="16"/>
      <c r="Y16" s="16"/>
      <c r="Z16" s="16"/>
      <c r="AA16" s="16"/>
      <c r="AB16" s="16"/>
      <c r="AC16" s="16"/>
      <c r="AD16" s="16"/>
      <c r="AE16" s="101">
        <v>6</v>
      </c>
      <c r="AF16" s="102"/>
      <c r="AG16" s="103"/>
      <c r="AH16" s="103"/>
      <c r="AI16" s="103"/>
      <c r="AJ16" s="16"/>
      <c r="AK16" s="16"/>
      <c r="AL16" s="16"/>
      <c r="AM16" s="16"/>
    </row>
    <row r="17" spans="1:39" x14ac:dyDescent="0.3">
      <c r="A17" s="16"/>
      <c r="B17" s="26"/>
      <c r="C17" s="24"/>
      <c r="D17" s="27"/>
      <c r="E17" s="41"/>
      <c r="F17" s="41"/>
      <c r="G17" s="26"/>
      <c r="H17" s="26"/>
      <c r="I17" s="41"/>
      <c r="J17" s="16"/>
      <c r="K17" s="16"/>
      <c r="L17" s="16"/>
      <c r="M17" s="16"/>
      <c r="N17" s="16"/>
      <c r="O17" s="16"/>
      <c r="P17" s="16"/>
      <c r="Q17" s="16"/>
      <c r="R17" s="16"/>
      <c r="S17" s="16"/>
      <c r="T17" s="16"/>
      <c r="U17" s="16"/>
      <c r="V17" s="16"/>
      <c r="W17" s="16"/>
      <c r="X17" s="16"/>
      <c r="Y17" s="16"/>
      <c r="Z17" s="16"/>
      <c r="AA17" s="16"/>
      <c r="AB17" s="16"/>
      <c r="AC17" s="16"/>
      <c r="AD17" s="16"/>
      <c r="AE17" s="101">
        <v>7</v>
      </c>
      <c r="AF17" s="102"/>
      <c r="AG17" s="103"/>
      <c r="AH17" s="103"/>
      <c r="AI17" s="103"/>
      <c r="AJ17" s="16"/>
      <c r="AK17" s="16"/>
      <c r="AL17" s="16"/>
      <c r="AM17" s="16"/>
    </row>
    <row r="18" spans="1:39" x14ac:dyDescent="0.3">
      <c r="A18" s="16"/>
      <c r="B18" s="26"/>
      <c r="C18" s="24"/>
      <c r="D18" s="27"/>
      <c r="E18" s="41"/>
      <c r="F18" s="41"/>
      <c r="G18" s="24"/>
      <c r="H18" s="24"/>
      <c r="I18" s="41"/>
      <c r="J18" s="16"/>
      <c r="K18" s="16"/>
      <c r="L18" s="16"/>
      <c r="M18" s="16"/>
      <c r="N18" s="16"/>
      <c r="O18" s="16"/>
      <c r="P18" s="16"/>
      <c r="Q18" s="16"/>
      <c r="R18" s="16"/>
      <c r="S18" s="16"/>
      <c r="T18" s="16"/>
      <c r="U18" s="16"/>
      <c r="V18" s="16"/>
      <c r="W18" s="16"/>
      <c r="X18" s="16"/>
      <c r="Y18" s="16"/>
      <c r="Z18" s="16"/>
      <c r="AA18" s="16"/>
      <c r="AB18" s="16"/>
      <c r="AC18" s="16"/>
      <c r="AD18" s="16"/>
      <c r="AE18" s="97">
        <v>1</v>
      </c>
      <c r="AF18" s="100"/>
      <c r="AG18" s="99"/>
      <c r="AH18" s="99"/>
      <c r="AI18" s="99"/>
      <c r="AJ18" s="16"/>
      <c r="AK18" s="16"/>
      <c r="AL18" s="16"/>
      <c r="AM18" s="16"/>
    </row>
    <row r="19" spans="1:39" x14ac:dyDescent="0.3">
      <c r="A19" s="16"/>
      <c r="B19" s="26"/>
      <c r="C19" s="24"/>
      <c r="D19" s="36"/>
      <c r="E19" s="41"/>
      <c r="F19" s="41"/>
      <c r="G19" s="26"/>
      <c r="H19" s="26"/>
      <c r="I19" s="41"/>
      <c r="J19" s="16"/>
      <c r="K19" s="16"/>
      <c r="L19" s="16"/>
      <c r="M19" s="16"/>
      <c r="N19" s="16"/>
      <c r="O19" s="16"/>
      <c r="P19" s="16"/>
      <c r="Q19" s="16"/>
      <c r="R19" s="16"/>
      <c r="S19" s="16"/>
      <c r="T19" s="16"/>
      <c r="U19" s="16"/>
      <c r="V19" s="16"/>
      <c r="W19" s="16"/>
      <c r="X19" s="16"/>
      <c r="Y19" s="16"/>
      <c r="Z19" s="16"/>
      <c r="AA19" s="16"/>
      <c r="AB19" s="16"/>
      <c r="AC19" s="16"/>
      <c r="AD19" s="16"/>
      <c r="AE19" s="97">
        <v>2</v>
      </c>
      <c r="AF19" s="100"/>
      <c r="AG19" s="99"/>
      <c r="AH19" s="99"/>
      <c r="AI19" s="99"/>
      <c r="AJ19" s="16"/>
      <c r="AK19" s="16"/>
      <c r="AL19" s="16"/>
      <c r="AM19" s="16"/>
    </row>
    <row r="20" spans="1:39" x14ac:dyDescent="0.3">
      <c r="A20" s="16"/>
      <c r="B20" s="26"/>
      <c r="C20" s="24"/>
      <c r="D20" s="52"/>
      <c r="E20" s="41"/>
      <c r="F20" s="41"/>
      <c r="G20" s="26"/>
      <c r="H20" s="26"/>
      <c r="I20" s="41"/>
      <c r="J20" s="16"/>
      <c r="K20" s="16"/>
      <c r="L20" s="16"/>
      <c r="M20" s="16"/>
      <c r="N20" s="16"/>
      <c r="O20" s="16"/>
      <c r="P20" s="16"/>
      <c r="Q20" s="16"/>
      <c r="R20" s="16"/>
      <c r="S20" s="16"/>
      <c r="T20" s="16"/>
      <c r="U20" s="16"/>
      <c r="V20" s="16"/>
      <c r="W20" s="16"/>
      <c r="X20" s="16"/>
      <c r="Y20" s="16"/>
      <c r="Z20" s="16"/>
      <c r="AA20" s="16"/>
      <c r="AB20" s="16"/>
      <c r="AC20" s="16"/>
      <c r="AD20" s="16"/>
      <c r="AE20" s="97">
        <v>3</v>
      </c>
      <c r="AF20" s="100"/>
      <c r="AG20" s="99"/>
      <c r="AH20" s="99"/>
      <c r="AI20" s="99"/>
      <c r="AJ20" s="16"/>
      <c r="AK20" s="16"/>
      <c r="AL20" s="16"/>
      <c r="AM20" s="16"/>
    </row>
    <row r="21" spans="1:39" x14ac:dyDescent="0.3">
      <c r="A21" s="16"/>
      <c r="B21" s="26"/>
      <c r="C21" s="24"/>
      <c r="D21" s="52"/>
      <c r="E21" s="41"/>
      <c r="F21" s="41"/>
      <c r="G21" s="26"/>
      <c r="H21" s="26"/>
      <c r="I21" s="41"/>
      <c r="J21" s="16"/>
      <c r="K21" s="16"/>
      <c r="L21" s="16"/>
      <c r="M21" s="16"/>
      <c r="N21" s="16"/>
      <c r="O21" s="16"/>
      <c r="P21" s="16"/>
      <c r="Q21" s="16"/>
      <c r="R21" s="16"/>
      <c r="S21" s="16"/>
      <c r="T21" s="16"/>
      <c r="U21" s="16"/>
      <c r="V21" s="16"/>
      <c r="W21" s="16"/>
      <c r="X21" s="16"/>
      <c r="Y21" s="16"/>
      <c r="Z21" s="16"/>
      <c r="AA21" s="16"/>
      <c r="AB21" s="16"/>
      <c r="AC21" s="16"/>
      <c r="AD21" s="16"/>
      <c r="AE21" s="97">
        <v>4</v>
      </c>
      <c r="AF21" s="100"/>
      <c r="AG21" s="99"/>
      <c r="AH21" s="99"/>
      <c r="AI21" s="99"/>
      <c r="AJ21" s="16"/>
      <c r="AK21" s="16"/>
      <c r="AL21" s="16"/>
      <c r="AM21" s="16"/>
    </row>
    <row r="22" spans="1:39" x14ac:dyDescent="0.3">
      <c r="A22" s="16"/>
      <c r="B22" s="26"/>
      <c r="C22" s="24"/>
      <c r="D22" s="52"/>
      <c r="E22" s="41"/>
      <c r="F22" s="41"/>
      <c r="G22" s="26"/>
      <c r="H22" s="26"/>
      <c r="I22" s="41"/>
      <c r="J22" s="16"/>
      <c r="K22" s="16"/>
      <c r="L22" s="16"/>
      <c r="M22" s="16"/>
      <c r="N22" s="16"/>
      <c r="O22" s="16"/>
      <c r="P22" s="16"/>
      <c r="Q22" s="16"/>
      <c r="R22" s="16"/>
      <c r="S22" s="16"/>
      <c r="T22" s="16"/>
      <c r="U22" s="16"/>
      <c r="V22" s="16"/>
      <c r="W22" s="16"/>
      <c r="X22" s="16"/>
      <c r="Y22" s="16"/>
      <c r="Z22" s="16"/>
      <c r="AA22" s="16"/>
      <c r="AB22" s="16"/>
      <c r="AC22" s="16"/>
      <c r="AD22" s="16"/>
      <c r="AE22" s="97">
        <v>5</v>
      </c>
      <c r="AF22" s="100"/>
      <c r="AG22" s="99"/>
      <c r="AH22" s="99"/>
      <c r="AI22" s="99"/>
      <c r="AJ22" s="16"/>
      <c r="AK22" s="16"/>
      <c r="AL22" s="16"/>
      <c r="AM22" s="16"/>
    </row>
    <row r="23" spans="1:39" x14ac:dyDescent="0.3">
      <c r="A23" s="16"/>
      <c r="B23" s="26"/>
      <c r="C23" s="24"/>
      <c r="D23" s="52"/>
      <c r="E23" s="41"/>
      <c r="F23" s="41"/>
      <c r="G23" s="24"/>
      <c r="H23" s="24"/>
      <c r="I23" s="41"/>
      <c r="J23" s="16"/>
      <c r="K23" s="16"/>
      <c r="L23" s="16"/>
      <c r="M23" s="16"/>
      <c r="N23" s="16"/>
      <c r="O23" s="16"/>
      <c r="P23" s="16"/>
      <c r="Q23" s="16"/>
      <c r="R23" s="16"/>
      <c r="S23" s="16"/>
      <c r="T23" s="16"/>
      <c r="U23" s="16"/>
      <c r="V23" s="16"/>
      <c r="W23" s="16"/>
      <c r="X23" s="16"/>
      <c r="Y23" s="16"/>
      <c r="Z23" s="16"/>
      <c r="AA23" s="16"/>
      <c r="AB23" s="16"/>
      <c r="AC23" s="16"/>
      <c r="AD23" s="16"/>
      <c r="AE23" s="97">
        <v>6</v>
      </c>
      <c r="AF23" s="100"/>
      <c r="AG23" s="99"/>
      <c r="AH23" s="99"/>
      <c r="AI23" s="99"/>
      <c r="AJ23" s="16"/>
      <c r="AK23" s="16"/>
      <c r="AL23" s="16"/>
      <c r="AM23" s="16"/>
    </row>
    <row r="24" spans="1:39" x14ac:dyDescent="0.3">
      <c r="A24" s="16"/>
      <c r="B24" s="26"/>
      <c r="C24" s="24"/>
      <c r="D24" s="36"/>
      <c r="E24" s="41"/>
      <c r="F24" s="41"/>
      <c r="G24" s="26"/>
      <c r="H24" s="26"/>
      <c r="I24" s="41"/>
      <c r="J24" s="16"/>
      <c r="K24" s="16"/>
      <c r="L24" s="16"/>
      <c r="M24" s="16"/>
      <c r="N24" s="16"/>
      <c r="O24" s="16"/>
      <c r="P24" s="16"/>
      <c r="Q24" s="16"/>
      <c r="R24" s="16"/>
      <c r="S24" s="16"/>
      <c r="T24" s="16"/>
      <c r="U24" s="16"/>
      <c r="V24" s="16"/>
      <c r="W24" s="16"/>
      <c r="X24" s="16"/>
      <c r="Y24" s="16"/>
      <c r="Z24" s="16"/>
      <c r="AA24" s="16"/>
      <c r="AB24" s="16"/>
      <c r="AC24" s="16"/>
      <c r="AD24" s="16"/>
      <c r="AE24" s="97">
        <v>7</v>
      </c>
      <c r="AF24" s="100"/>
      <c r="AG24" s="99"/>
      <c r="AH24" s="99"/>
      <c r="AI24" s="99"/>
      <c r="AJ24" s="16"/>
      <c r="AK24" s="16"/>
      <c r="AL24" s="16"/>
      <c r="AM24" s="16"/>
    </row>
    <row r="25" spans="1:39" x14ac:dyDescent="0.3">
      <c r="A25" s="16"/>
      <c r="B25" s="16"/>
      <c r="C25" s="17"/>
      <c r="D25" s="16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  <c r="S25" s="16"/>
      <c r="T25" s="16"/>
      <c r="U25" s="16"/>
      <c r="V25" s="16"/>
      <c r="W25" s="16"/>
      <c r="X25" s="16"/>
      <c r="Y25" s="16"/>
      <c r="Z25" s="16"/>
      <c r="AA25" s="16"/>
      <c r="AB25" s="16"/>
      <c r="AC25" s="16"/>
      <c r="AD25" s="16"/>
      <c r="AE25" s="17"/>
      <c r="AF25" s="16"/>
      <c r="AG25" s="16"/>
      <c r="AH25" s="16"/>
      <c r="AI25" s="16"/>
      <c r="AJ25" s="16"/>
      <c r="AK25" s="16"/>
      <c r="AL25" s="16"/>
      <c r="AM25" s="16"/>
    </row>
    <row r="26" spans="1:39" ht="14.4" x14ac:dyDescent="0.3">
      <c r="A26" s="16"/>
      <c r="B26" s="16"/>
      <c r="C26" s="17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6"/>
      <c r="T26" s="16"/>
      <c r="U26"/>
      <c r="V26" s="16"/>
      <c r="W26" s="16"/>
      <c r="X26" s="16"/>
      <c r="Y26" s="16"/>
      <c r="Z26" s="16"/>
      <c r="AA26" s="16"/>
      <c r="AB26" s="16"/>
      <c r="AC26" s="16"/>
      <c r="AD26" s="16"/>
      <c r="AE26" s="17"/>
      <c r="AF26" s="16"/>
      <c r="AG26" s="16"/>
      <c r="AH26" s="16"/>
      <c r="AI26" s="16"/>
      <c r="AJ26" s="16"/>
      <c r="AK26" s="16"/>
      <c r="AL26" s="16"/>
      <c r="AM26" s="16"/>
    </row>
    <row r="27" spans="1:39" x14ac:dyDescent="0.3">
      <c r="A27" s="16"/>
      <c r="B27" s="16"/>
      <c r="C27" s="17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  <c r="S27" s="16"/>
      <c r="T27" s="16"/>
      <c r="U27" s="16"/>
      <c r="V27" s="16"/>
      <c r="W27" s="16"/>
      <c r="X27" s="16"/>
      <c r="Y27" s="16"/>
      <c r="Z27" s="16"/>
      <c r="AA27" s="16"/>
      <c r="AB27" s="16"/>
      <c r="AC27" s="16"/>
      <c r="AD27" s="16"/>
      <c r="AE27" s="17"/>
      <c r="AF27" s="16"/>
      <c r="AG27" s="16"/>
      <c r="AH27" s="16"/>
      <c r="AI27" s="16"/>
      <c r="AJ27" s="16"/>
      <c r="AK27" s="16"/>
      <c r="AL27" s="16"/>
      <c r="AM27" s="16"/>
    </row>
    <row r="28" spans="1:39" x14ac:dyDescent="0.3">
      <c r="A28" s="16"/>
      <c r="B28" s="16"/>
      <c r="C28" s="17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S28" s="16"/>
      <c r="T28" s="16"/>
      <c r="U28" s="16"/>
      <c r="V28" s="16"/>
      <c r="W28" s="16"/>
      <c r="X28" s="16"/>
      <c r="Y28" s="16"/>
      <c r="Z28" s="16"/>
      <c r="AA28" s="16"/>
      <c r="AB28" s="16"/>
      <c r="AC28" s="16"/>
      <c r="AD28" s="16"/>
      <c r="AE28" s="17"/>
      <c r="AF28" s="16"/>
      <c r="AG28" s="16"/>
      <c r="AH28" s="16"/>
      <c r="AI28" s="16"/>
      <c r="AJ28" s="16"/>
      <c r="AK28" s="16"/>
      <c r="AL28" s="16"/>
      <c r="AM28" s="16"/>
    </row>
    <row r="29" spans="1:39" x14ac:dyDescent="0.3">
      <c r="A29" s="16"/>
      <c r="B29" s="16"/>
      <c r="C29" s="17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S29" s="16"/>
      <c r="T29" s="16"/>
      <c r="U29" s="16"/>
      <c r="V29" s="16"/>
      <c r="W29" s="16"/>
      <c r="X29" s="16"/>
      <c r="Y29" s="16"/>
      <c r="Z29" s="16"/>
      <c r="AA29" s="16"/>
      <c r="AB29" s="16"/>
      <c r="AC29" s="16"/>
      <c r="AD29" s="16"/>
      <c r="AE29" s="17"/>
      <c r="AF29" s="16"/>
      <c r="AG29" s="16"/>
      <c r="AH29" s="16"/>
      <c r="AI29" s="16"/>
      <c r="AJ29" s="16"/>
      <c r="AK29" s="16"/>
      <c r="AL29" s="16"/>
      <c r="AM29" s="16"/>
    </row>
    <row r="30" spans="1:39" x14ac:dyDescent="0.3">
      <c r="A30" s="16"/>
      <c r="B30" s="16"/>
      <c r="C30" s="17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  <c r="T30" s="16"/>
      <c r="U30" s="16"/>
      <c r="V30" s="16"/>
      <c r="W30" s="16"/>
      <c r="X30" s="16"/>
      <c r="Y30" s="16"/>
      <c r="Z30" s="16"/>
      <c r="AA30" s="16"/>
      <c r="AB30" s="16"/>
      <c r="AC30" s="16"/>
      <c r="AD30" s="16"/>
      <c r="AE30" s="17"/>
      <c r="AF30" s="16"/>
      <c r="AG30" s="16"/>
      <c r="AH30" s="16"/>
      <c r="AI30" s="16"/>
      <c r="AJ30" s="16"/>
      <c r="AK30" s="16"/>
      <c r="AL30" s="16"/>
      <c r="AM30" s="16"/>
    </row>
    <row r="31" spans="1:39" x14ac:dyDescent="0.3">
      <c r="A31" s="16"/>
      <c r="B31" s="16"/>
      <c r="C31" s="17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  <c r="T31" s="16"/>
      <c r="U31" s="16"/>
      <c r="V31" s="16"/>
      <c r="W31" s="16"/>
      <c r="X31" s="16"/>
      <c r="Y31" s="16"/>
      <c r="Z31" s="16"/>
      <c r="AA31" s="16"/>
      <c r="AB31" s="16"/>
      <c r="AC31" s="16"/>
      <c r="AD31" s="16"/>
      <c r="AE31" s="17"/>
      <c r="AF31" s="16"/>
      <c r="AG31" s="16"/>
      <c r="AH31" s="16"/>
      <c r="AI31" s="16"/>
      <c r="AJ31" s="16"/>
      <c r="AK31" s="16"/>
      <c r="AL31" s="16"/>
      <c r="AM31" s="16"/>
    </row>
    <row r="32" spans="1:39" x14ac:dyDescent="0.3">
      <c r="A32" s="16"/>
      <c r="B32" s="16"/>
      <c r="C32" s="17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  <c r="T32" s="16"/>
      <c r="U32" s="16"/>
      <c r="V32" s="16"/>
      <c r="W32" s="16"/>
      <c r="X32" s="16"/>
      <c r="Y32" s="16"/>
      <c r="Z32" s="16"/>
      <c r="AA32" s="16"/>
      <c r="AB32" s="16"/>
      <c r="AC32" s="16"/>
      <c r="AD32" s="16"/>
      <c r="AE32" s="17"/>
      <c r="AF32" s="16"/>
      <c r="AG32" s="16"/>
      <c r="AH32" s="16"/>
      <c r="AI32" s="16"/>
      <c r="AJ32" s="16"/>
      <c r="AK32" s="16"/>
      <c r="AL32" s="16"/>
      <c r="AM32" s="16"/>
    </row>
    <row r="33" spans="1:39" x14ac:dyDescent="0.3">
      <c r="A33" s="16"/>
      <c r="B33" s="16"/>
      <c r="C33" s="17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  <c r="T33" s="16"/>
      <c r="U33" s="16"/>
      <c r="V33" s="16"/>
      <c r="W33" s="16"/>
      <c r="X33" s="16"/>
      <c r="Y33" s="16"/>
      <c r="Z33" s="16"/>
      <c r="AA33" s="16"/>
      <c r="AB33" s="16"/>
      <c r="AC33" s="16"/>
      <c r="AD33" s="16"/>
      <c r="AE33" s="17"/>
      <c r="AF33" s="16"/>
      <c r="AG33" s="16"/>
      <c r="AH33" s="16"/>
      <c r="AI33" s="16"/>
      <c r="AJ33" s="16"/>
      <c r="AK33" s="16"/>
      <c r="AL33" s="16"/>
      <c r="AM33" s="16"/>
    </row>
    <row r="34" spans="1:39" x14ac:dyDescent="0.3">
      <c r="A34" s="16"/>
      <c r="B34" s="16"/>
      <c r="C34" s="17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  <c r="T34" s="16"/>
      <c r="U34" s="16"/>
      <c r="V34" s="16"/>
      <c r="W34" s="16"/>
      <c r="X34" s="16"/>
      <c r="Y34" s="16"/>
      <c r="Z34" s="16"/>
      <c r="AA34" s="16"/>
      <c r="AB34" s="16"/>
      <c r="AC34" s="16"/>
      <c r="AD34" s="16"/>
      <c r="AE34" s="17"/>
      <c r="AF34" s="16"/>
      <c r="AG34" s="16"/>
      <c r="AH34" s="16"/>
      <c r="AI34" s="16"/>
      <c r="AJ34" s="16"/>
      <c r="AK34" s="16"/>
      <c r="AL34" s="16"/>
      <c r="AM34" s="16"/>
    </row>
    <row r="35" spans="1:39" x14ac:dyDescent="0.3">
      <c r="A35" s="16"/>
      <c r="B35" s="16"/>
      <c r="C35" s="17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  <c r="T35" s="16"/>
      <c r="U35" s="16"/>
      <c r="V35" s="16"/>
      <c r="W35" s="16"/>
      <c r="X35" s="16"/>
      <c r="Y35" s="16"/>
      <c r="Z35" s="16"/>
      <c r="AA35" s="16"/>
      <c r="AB35" s="16"/>
      <c r="AC35" s="16"/>
      <c r="AD35" s="16"/>
      <c r="AE35" s="17"/>
      <c r="AF35" s="16"/>
      <c r="AG35" s="16"/>
      <c r="AH35" s="16"/>
      <c r="AI35" s="16"/>
      <c r="AJ35" s="16"/>
      <c r="AK35" s="16"/>
      <c r="AL35" s="16"/>
      <c r="AM35" s="16"/>
    </row>
    <row r="36" spans="1:39" x14ac:dyDescent="0.3">
      <c r="A36" s="16"/>
      <c r="B36" s="16"/>
      <c r="C36" s="17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  <c r="T36" s="16"/>
      <c r="U36" s="16"/>
      <c r="V36" s="16"/>
      <c r="W36" s="16"/>
      <c r="X36" s="16"/>
      <c r="Y36" s="16"/>
      <c r="Z36" s="16"/>
      <c r="AA36" s="16"/>
      <c r="AB36" s="16"/>
      <c r="AC36" s="16"/>
      <c r="AD36" s="16"/>
      <c r="AE36" s="17"/>
      <c r="AF36" s="16"/>
      <c r="AG36" s="16"/>
      <c r="AH36" s="16"/>
      <c r="AI36" s="16"/>
      <c r="AJ36" s="16"/>
      <c r="AK36" s="16"/>
      <c r="AL36" s="16"/>
      <c r="AM36" s="16"/>
    </row>
    <row r="37" spans="1:39" x14ac:dyDescent="0.3">
      <c r="A37" s="16"/>
      <c r="B37" s="16"/>
      <c r="C37" s="17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  <c r="T37" s="16"/>
      <c r="U37" s="16"/>
      <c r="V37" s="16"/>
      <c r="W37" s="16"/>
      <c r="X37" s="16"/>
      <c r="Y37" s="16"/>
      <c r="Z37" s="16"/>
      <c r="AA37" s="16"/>
      <c r="AB37" s="16"/>
      <c r="AC37" s="16"/>
      <c r="AD37" s="16"/>
      <c r="AE37" s="17"/>
      <c r="AF37" s="16"/>
      <c r="AG37" s="16"/>
      <c r="AH37" s="16"/>
      <c r="AI37" s="16"/>
      <c r="AJ37" s="16"/>
      <c r="AK37" s="16"/>
      <c r="AL37" s="16"/>
      <c r="AM37" s="16"/>
    </row>
    <row r="38" spans="1:39" x14ac:dyDescent="0.3">
      <c r="A38" s="16"/>
      <c r="B38" s="16"/>
      <c r="C38" s="17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  <c r="T38" s="16"/>
      <c r="U38" s="16"/>
      <c r="V38" s="16"/>
      <c r="W38" s="16"/>
      <c r="X38" s="16"/>
      <c r="Y38" s="16"/>
      <c r="Z38" s="16"/>
      <c r="AA38" s="16"/>
      <c r="AB38" s="16"/>
      <c r="AC38" s="16"/>
      <c r="AD38" s="16"/>
      <c r="AE38" s="17"/>
      <c r="AF38" s="16"/>
      <c r="AG38" s="16"/>
      <c r="AH38" s="16"/>
      <c r="AI38" s="16"/>
      <c r="AJ38" s="16"/>
      <c r="AK38" s="16"/>
      <c r="AL38" s="16"/>
      <c r="AM38" s="16"/>
    </row>
    <row r="39" spans="1:39" x14ac:dyDescent="0.3">
      <c r="A39" s="16"/>
      <c r="B39" s="16"/>
      <c r="C39" s="17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  <c r="T39" s="16"/>
      <c r="U39" s="16"/>
      <c r="V39" s="16"/>
      <c r="W39" s="16"/>
      <c r="X39" s="16"/>
      <c r="Y39" s="16"/>
      <c r="Z39" s="16"/>
      <c r="AA39" s="16"/>
      <c r="AB39" s="16"/>
      <c r="AC39" s="16"/>
      <c r="AD39" s="16"/>
      <c r="AE39" s="17"/>
      <c r="AF39" s="16"/>
      <c r="AG39" s="16"/>
      <c r="AH39" s="16"/>
      <c r="AI39" s="16"/>
      <c r="AJ39" s="16"/>
      <c r="AK39" s="16"/>
      <c r="AL39" s="16"/>
      <c r="AM39" s="16"/>
    </row>
    <row r="40" spans="1:39" x14ac:dyDescent="0.3">
      <c r="A40" s="16"/>
      <c r="B40" s="16"/>
      <c r="C40" s="17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  <c r="T40" s="16"/>
      <c r="U40" s="16"/>
      <c r="V40" s="16"/>
      <c r="W40" s="16"/>
      <c r="X40" s="16"/>
      <c r="Y40" s="16"/>
      <c r="Z40" s="16"/>
      <c r="AA40" s="16"/>
      <c r="AB40" s="16"/>
      <c r="AC40" s="16"/>
      <c r="AD40" s="16"/>
      <c r="AE40" s="17"/>
      <c r="AF40" s="16"/>
      <c r="AG40" s="16"/>
      <c r="AH40" s="16"/>
      <c r="AI40" s="16"/>
      <c r="AJ40" s="16"/>
      <c r="AK40" s="16"/>
      <c r="AL40" s="16"/>
      <c r="AM40" s="16"/>
    </row>
    <row r="41" spans="1:39" x14ac:dyDescent="0.3">
      <c r="A41" s="16"/>
      <c r="B41" s="16"/>
      <c r="C41" s="17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  <c r="T41" s="16"/>
      <c r="U41" s="16"/>
      <c r="V41" s="16"/>
      <c r="W41" s="16"/>
      <c r="X41" s="16"/>
      <c r="Y41" s="16"/>
      <c r="Z41" s="16"/>
      <c r="AA41" s="16"/>
      <c r="AB41" s="16"/>
      <c r="AC41" s="16"/>
      <c r="AD41" s="16"/>
      <c r="AE41" s="17"/>
      <c r="AF41" s="16"/>
      <c r="AG41" s="16"/>
      <c r="AH41" s="16"/>
      <c r="AI41" s="16"/>
      <c r="AJ41" s="16"/>
      <c r="AK41" s="16"/>
      <c r="AL41" s="16"/>
      <c r="AM41" s="16"/>
    </row>
    <row r="42" spans="1:39" x14ac:dyDescent="0.3">
      <c r="A42" s="16"/>
      <c r="B42" s="16"/>
      <c r="C42" s="17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  <c r="T42" s="16"/>
      <c r="U42" s="16"/>
      <c r="V42" s="16"/>
      <c r="W42" s="16"/>
      <c r="X42" s="16"/>
      <c r="Y42" s="16"/>
      <c r="Z42" s="16"/>
      <c r="AA42" s="16"/>
      <c r="AB42" s="16"/>
      <c r="AC42" s="16"/>
      <c r="AD42" s="16"/>
      <c r="AE42" s="17"/>
      <c r="AF42" s="16"/>
      <c r="AG42" s="16"/>
      <c r="AH42" s="16"/>
      <c r="AI42" s="16"/>
      <c r="AJ42" s="16"/>
      <c r="AK42" s="16"/>
      <c r="AL42" s="16"/>
      <c r="AM42" s="16"/>
    </row>
    <row r="43" spans="1:39" x14ac:dyDescent="0.3">
      <c r="A43" s="16"/>
      <c r="B43" s="16"/>
      <c r="C43" s="17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  <c r="T43" s="16"/>
      <c r="U43" s="16"/>
      <c r="V43" s="16"/>
      <c r="W43" s="16"/>
      <c r="X43" s="16"/>
      <c r="Y43" s="16"/>
      <c r="Z43" s="16"/>
      <c r="AA43" s="16"/>
      <c r="AB43" s="16"/>
      <c r="AC43" s="16"/>
      <c r="AD43" s="16"/>
      <c r="AE43" s="17"/>
      <c r="AF43" s="16"/>
      <c r="AG43" s="16"/>
      <c r="AH43" s="16"/>
      <c r="AI43" s="16"/>
      <c r="AJ43" s="16"/>
      <c r="AK43" s="16"/>
      <c r="AL43" s="16"/>
      <c r="AM43" s="16"/>
    </row>
    <row r="44" spans="1:39" x14ac:dyDescent="0.3">
      <c r="A44" s="16"/>
      <c r="B44" s="16"/>
      <c r="C44" s="17"/>
      <c r="D44" s="16"/>
      <c r="E44" s="16"/>
      <c r="F44" s="16"/>
      <c r="G44" s="16"/>
      <c r="H44" s="16"/>
      <c r="I44" s="16"/>
      <c r="J44" s="16"/>
      <c r="K44" s="16"/>
      <c r="L44" s="16"/>
      <c r="M44" s="16"/>
      <c r="N44" s="16"/>
      <c r="O44" s="16"/>
      <c r="P44" s="16"/>
      <c r="Q44" s="16"/>
      <c r="R44" s="16"/>
      <c r="S44" s="16"/>
      <c r="T44" s="16"/>
      <c r="U44" s="16"/>
      <c r="V44" s="16"/>
      <c r="W44" s="16"/>
      <c r="X44" s="16"/>
      <c r="Y44" s="16"/>
      <c r="Z44" s="16"/>
      <c r="AA44" s="16"/>
      <c r="AB44" s="16"/>
      <c r="AC44" s="16"/>
      <c r="AD44" s="16"/>
      <c r="AE44" s="17"/>
      <c r="AF44" s="16"/>
      <c r="AG44" s="16"/>
      <c r="AH44" s="16"/>
      <c r="AI44" s="16"/>
      <c r="AJ44" s="16"/>
      <c r="AK44" s="16"/>
      <c r="AL44" s="16"/>
      <c r="AM44" s="16"/>
    </row>
    <row r="45" spans="1:39" x14ac:dyDescent="0.3">
      <c r="A45" s="16"/>
      <c r="B45" s="16"/>
      <c r="C45" s="17"/>
      <c r="D45" s="16"/>
      <c r="E45" s="16"/>
      <c r="F45" s="16"/>
      <c r="G45" s="16"/>
      <c r="H45" s="16"/>
      <c r="I45" s="16"/>
      <c r="J45" s="16"/>
      <c r="K45" s="16"/>
      <c r="L45" s="16"/>
      <c r="M45" s="16"/>
      <c r="N45" s="16"/>
      <c r="O45" s="16"/>
      <c r="P45" s="16"/>
      <c r="Q45" s="16"/>
      <c r="R45" s="16"/>
      <c r="S45" s="16"/>
      <c r="T45" s="16"/>
      <c r="U45" s="16"/>
      <c r="V45" s="16"/>
      <c r="W45" s="16"/>
      <c r="X45" s="16"/>
      <c r="Y45" s="16"/>
      <c r="Z45" s="16"/>
      <c r="AA45" s="16"/>
      <c r="AB45" s="16"/>
      <c r="AC45" s="16"/>
      <c r="AD45" s="16"/>
      <c r="AE45" s="17"/>
      <c r="AF45" s="16"/>
      <c r="AG45" s="16"/>
      <c r="AH45" s="16"/>
      <c r="AI45" s="16"/>
      <c r="AJ45" s="16"/>
      <c r="AK45" s="16"/>
      <c r="AL45" s="16"/>
      <c r="AM45" s="16"/>
    </row>
    <row r="46" spans="1:39" x14ac:dyDescent="0.3">
      <c r="A46" s="16"/>
      <c r="B46" s="16"/>
      <c r="C46" s="17"/>
      <c r="D46" s="16"/>
      <c r="E46" s="16"/>
      <c r="F46" s="16"/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  <c r="R46" s="16"/>
      <c r="S46" s="16"/>
      <c r="T46" s="16"/>
      <c r="U46" s="16"/>
      <c r="V46" s="16"/>
      <c r="W46" s="16"/>
      <c r="X46" s="16"/>
      <c r="Y46" s="16"/>
      <c r="Z46" s="16"/>
      <c r="AA46" s="16"/>
      <c r="AB46" s="16"/>
      <c r="AC46" s="16"/>
      <c r="AD46" s="16"/>
      <c r="AE46" s="17"/>
      <c r="AF46" s="16"/>
      <c r="AG46" s="16"/>
      <c r="AH46" s="16"/>
      <c r="AI46" s="16"/>
      <c r="AJ46" s="16"/>
      <c r="AK46" s="16"/>
      <c r="AL46" s="16"/>
      <c r="AM46" s="16"/>
    </row>
    <row r="47" spans="1:39" x14ac:dyDescent="0.3">
      <c r="A47" s="16"/>
      <c r="B47" s="16"/>
      <c r="C47" s="17"/>
      <c r="D47" s="16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  <c r="R47" s="16"/>
      <c r="S47" s="16"/>
      <c r="T47" s="16"/>
      <c r="U47" s="16"/>
      <c r="V47" s="16"/>
      <c r="W47" s="16"/>
      <c r="X47" s="16"/>
      <c r="Y47" s="16"/>
      <c r="Z47" s="16"/>
      <c r="AA47" s="16"/>
      <c r="AB47" s="16"/>
      <c r="AC47" s="16"/>
      <c r="AD47" s="16"/>
      <c r="AE47" s="17"/>
      <c r="AF47" s="16"/>
      <c r="AG47" s="16"/>
      <c r="AH47" s="16"/>
      <c r="AI47" s="16"/>
      <c r="AJ47" s="16"/>
      <c r="AK47" s="16"/>
      <c r="AL47" s="16"/>
      <c r="AM47" s="16"/>
    </row>
    <row r="48" spans="1:39" x14ac:dyDescent="0.3">
      <c r="A48" s="16"/>
      <c r="B48" s="16"/>
      <c r="C48" s="17"/>
      <c r="D48" s="16"/>
      <c r="E48" s="16"/>
      <c r="F48" s="16"/>
      <c r="G48" s="16"/>
      <c r="H48" s="16"/>
      <c r="I48" s="16"/>
      <c r="J48" s="16"/>
      <c r="K48" s="16"/>
      <c r="L48" s="16"/>
      <c r="M48" s="16"/>
      <c r="N48" s="16"/>
      <c r="O48" s="16"/>
      <c r="P48" s="16"/>
      <c r="Q48" s="16"/>
      <c r="R48" s="16"/>
      <c r="S48" s="16"/>
      <c r="T48" s="16"/>
      <c r="U48" s="16"/>
      <c r="V48" s="16"/>
      <c r="W48" s="16"/>
      <c r="X48" s="16"/>
      <c r="Y48" s="16"/>
      <c r="Z48" s="16"/>
      <c r="AA48" s="16"/>
      <c r="AB48" s="16"/>
      <c r="AC48" s="16"/>
      <c r="AD48" s="16"/>
      <c r="AE48" s="17"/>
      <c r="AF48" s="16"/>
      <c r="AG48" s="16"/>
      <c r="AH48" s="16"/>
      <c r="AI48" s="16"/>
      <c r="AJ48" s="16"/>
      <c r="AK48" s="16"/>
      <c r="AL48" s="16"/>
      <c r="AM48" s="16"/>
    </row>
    <row r="49" spans="1:39" x14ac:dyDescent="0.3">
      <c r="A49" s="16"/>
      <c r="B49" s="16"/>
      <c r="C49" s="17"/>
      <c r="D49" s="16"/>
      <c r="E49" s="16"/>
      <c r="F49" s="16"/>
      <c r="G49" s="16"/>
      <c r="H49" s="16"/>
      <c r="I49" s="16"/>
      <c r="J49" s="16"/>
      <c r="K49" s="16"/>
      <c r="L49" s="16"/>
      <c r="M49" s="16"/>
      <c r="N49" s="16"/>
      <c r="O49" s="16"/>
      <c r="P49" s="16"/>
      <c r="Q49" s="16"/>
      <c r="R49" s="16"/>
      <c r="S49" s="16"/>
      <c r="T49" s="16"/>
      <c r="U49" s="16"/>
      <c r="V49" s="16"/>
      <c r="W49" s="16"/>
      <c r="X49" s="16"/>
      <c r="Y49" s="16"/>
      <c r="Z49" s="16"/>
      <c r="AA49" s="16"/>
      <c r="AB49" s="16"/>
      <c r="AC49" s="16"/>
      <c r="AD49" s="16"/>
      <c r="AE49" s="17"/>
      <c r="AF49" s="16"/>
      <c r="AG49" s="16"/>
      <c r="AH49" s="16"/>
      <c r="AI49" s="16"/>
      <c r="AJ49" s="16"/>
      <c r="AK49" s="16"/>
      <c r="AL49" s="16"/>
      <c r="AM49" s="16"/>
    </row>
    <row r="50" spans="1:39" x14ac:dyDescent="0.3">
      <c r="A50" s="16"/>
      <c r="B50" s="16"/>
      <c r="C50" s="17"/>
      <c r="D50" s="16"/>
      <c r="E50" s="16"/>
      <c r="F50" s="16"/>
      <c r="G50" s="16"/>
      <c r="H50" s="16"/>
      <c r="I50" s="16"/>
      <c r="J50" s="16"/>
      <c r="K50" s="16"/>
      <c r="L50" s="16"/>
      <c r="M50" s="16"/>
      <c r="N50" s="16"/>
      <c r="O50" s="16"/>
      <c r="P50" s="16"/>
      <c r="Q50" s="16"/>
      <c r="R50" s="16"/>
      <c r="S50" s="16"/>
      <c r="T50" s="16"/>
      <c r="U50" s="16"/>
      <c r="V50" s="16"/>
      <c r="W50" s="16"/>
      <c r="X50" s="16"/>
      <c r="Y50" s="16"/>
      <c r="Z50" s="16"/>
      <c r="AA50" s="16"/>
      <c r="AB50" s="16"/>
      <c r="AC50" s="16"/>
      <c r="AD50" s="16"/>
      <c r="AE50" s="17"/>
      <c r="AF50" s="16"/>
      <c r="AG50" s="16"/>
      <c r="AH50" s="16"/>
      <c r="AI50" s="16"/>
      <c r="AJ50" s="16"/>
      <c r="AK50" s="16"/>
      <c r="AL50" s="16"/>
      <c r="AM50" s="16"/>
    </row>
    <row r="51" spans="1:39" x14ac:dyDescent="0.3">
      <c r="A51" s="16"/>
      <c r="B51" s="16"/>
      <c r="C51" s="17"/>
      <c r="D51" s="16"/>
      <c r="E51" s="16"/>
      <c r="F51" s="16"/>
      <c r="G51" s="16"/>
      <c r="H51" s="16"/>
      <c r="I51" s="16"/>
      <c r="J51" s="16"/>
      <c r="K51" s="16"/>
      <c r="L51" s="16"/>
      <c r="M51" s="16"/>
      <c r="N51" s="16"/>
      <c r="O51" s="16"/>
      <c r="P51" s="16"/>
      <c r="Q51" s="16"/>
      <c r="R51" s="16"/>
      <c r="S51" s="16"/>
      <c r="T51" s="16"/>
      <c r="U51" s="16"/>
      <c r="V51" s="16"/>
      <c r="W51" s="16"/>
      <c r="X51" s="16"/>
      <c r="Y51" s="16"/>
      <c r="Z51" s="16"/>
      <c r="AA51" s="16"/>
      <c r="AB51" s="16"/>
      <c r="AC51" s="16"/>
      <c r="AD51" s="16"/>
      <c r="AE51" s="17"/>
      <c r="AF51" s="16"/>
      <c r="AG51" s="16"/>
      <c r="AH51" s="16"/>
      <c r="AI51" s="16"/>
      <c r="AJ51" s="16"/>
      <c r="AK51" s="16"/>
      <c r="AL51" s="16"/>
      <c r="AM51" s="16"/>
    </row>
    <row r="52" spans="1:39" x14ac:dyDescent="0.3">
      <c r="A52" s="16"/>
      <c r="B52" s="16"/>
      <c r="C52" s="17"/>
      <c r="D52" s="16"/>
      <c r="E52" s="16"/>
      <c r="F52" s="16"/>
      <c r="G52" s="16"/>
      <c r="H52" s="16"/>
      <c r="I52" s="16"/>
      <c r="J52" s="16"/>
      <c r="K52" s="16"/>
      <c r="L52" s="16"/>
      <c r="M52" s="16"/>
      <c r="N52" s="16"/>
      <c r="O52" s="16"/>
      <c r="P52" s="16"/>
      <c r="Q52" s="16"/>
      <c r="R52" s="16"/>
      <c r="S52" s="16"/>
      <c r="T52" s="16"/>
      <c r="U52" s="16"/>
      <c r="V52" s="16"/>
      <c r="W52" s="16"/>
      <c r="X52" s="16"/>
      <c r="Y52" s="16"/>
      <c r="Z52" s="16"/>
      <c r="AA52" s="16"/>
      <c r="AB52" s="16"/>
      <c r="AC52" s="16"/>
      <c r="AD52" s="16"/>
      <c r="AE52" s="17"/>
      <c r="AF52" s="16"/>
      <c r="AG52" s="16"/>
      <c r="AH52" s="16"/>
      <c r="AI52" s="16"/>
      <c r="AJ52" s="16"/>
      <c r="AK52" s="16"/>
      <c r="AL52" s="16"/>
      <c r="AM52" s="16"/>
    </row>
    <row r="53" spans="1:39" x14ac:dyDescent="0.3">
      <c r="A53" s="16"/>
      <c r="B53" s="16"/>
      <c r="C53" s="17"/>
      <c r="D53" s="16"/>
      <c r="E53" s="16"/>
      <c r="F53" s="16"/>
      <c r="G53" s="16"/>
      <c r="H53" s="16"/>
      <c r="I53" s="16"/>
      <c r="J53" s="16"/>
      <c r="K53" s="16"/>
      <c r="L53" s="16"/>
      <c r="M53" s="16"/>
      <c r="N53" s="16"/>
      <c r="O53" s="16"/>
      <c r="P53" s="16"/>
      <c r="Q53" s="16"/>
      <c r="R53" s="16"/>
      <c r="S53" s="16"/>
      <c r="T53" s="16"/>
      <c r="U53" s="16"/>
      <c r="V53" s="16"/>
      <c r="W53" s="16"/>
      <c r="X53" s="16"/>
      <c r="Y53" s="16"/>
      <c r="Z53" s="16"/>
      <c r="AA53" s="16"/>
      <c r="AB53" s="16"/>
      <c r="AC53" s="16"/>
      <c r="AD53" s="16"/>
      <c r="AE53" s="17"/>
      <c r="AF53" s="16"/>
      <c r="AG53" s="16"/>
      <c r="AH53" s="16"/>
      <c r="AI53" s="16"/>
      <c r="AJ53" s="16"/>
      <c r="AK53" s="16"/>
      <c r="AL53" s="16"/>
      <c r="AM53" s="16"/>
    </row>
    <row r="54" spans="1:39" x14ac:dyDescent="0.3">
      <c r="A54" s="16"/>
      <c r="B54" s="16"/>
      <c r="C54" s="17"/>
      <c r="D54" s="16"/>
      <c r="E54" s="16"/>
      <c r="F54" s="16"/>
      <c r="G54" s="16"/>
      <c r="H54" s="16"/>
      <c r="I54" s="16"/>
      <c r="J54" s="16"/>
      <c r="K54" s="16"/>
      <c r="L54" s="16"/>
      <c r="M54" s="16"/>
      <c r="N54" s="16"/>
      <c r="O54" s="16"/>
      <c r="P54" s="16"/>
      <c r="Q54" s="16"/>
      <c r="R54" s="16"/>
      <c r="S54" s="16"/>
      <c r="T54" s="16"/>
      <c r="U54" s="16"/>
      <c r="V54" s="16"/>
      <c r="W54" s="16"/>
      <c r="X54" s="16"/>
      <c r="Y54" s="16"/>
      <c r="Z54" s="16"/>
      <c r="AA54" s="16"/>
      <c r="AB54" s="16"/>
      <c r="AC54" s="16"/>
      <c r="AD54" s="16"/>
      <c r="AE54" s="17"/>
      <c r="AF54" s="16"/>
      <c r="AG54" s="16"/>
      <c r="AH54" s="16"/>
      <c r="AI54" s="16"/>
      <c r="AJ54" s="16"/>
      <c r="AK54" s="16"/>
      <c r="AL54" s="16"/>
      <c r="AM54" s="16"/>
    </row>
    <row r="55" spans="1:39" x14ac:dyDescent="0.3">
      <c r="A55" s="16"/>
      <c r="B55" s="16"/>
      <c r="C55" s="17"/>
      <c r="D55" s="16"/>
      <c r="E55" s="16"/>
      <c r="F55" s="16"/>
      <c r="G55" s="16"/>
      <c r="H55" s="16"/>
      <c r="I55" s="16"/>
      <c r="J55" s="16"/>
      <c r="K55" s="16"/>
      <c r="L55" s="16"/>
      <c r="M55" s="16"/>
      <c r="N55" s="16"/>
      <c r="O55" s="16"/>
      <c r="P55" s="16"/>
      <c r="Q55" s="16"/>
      <c r="R55" s="16"/>
      <c r="S55" s="16"/>
      <c r="T55" s="16"/>
      <c r="U55" s="16"/>
      <c r="V55" s="16"/>
      <c r="W55" s="16"/>
      <c r="X55" s="16"/>
      <c r="Y55" s="16"/>
      <c r="Z55" s="16"/>
      <c r="AA55" s="16"/>
      <c r="AB55" s="16"/>
      <c r="AC55" s="16"/>
      <c r="AD55" s="16"/>
      <c r="AE55" s="17"/>
      <c r="AF55" s="16"/>
      <c r="AG55" s="16"/>
      <c r="AH55" s="16"/>
      <c r="AI55" s="16"/>
      <c r="AJ55" s="16"/>
      <c r="AK55" s="16"/>
      <c r="AL55" s="16"/>
      <c r="AM55" s="16"/>
    </row>
    <row r="56" spans="1:39" x14ac:dyDescent="0.3">
      <c r="A56" s="16"/>
      <c r="B56" s="16"/>
      <c r="C56" s="17"/>
      <c r="D56" s="16"/>
      <c r="E56" s="16"/>
      <c r="F56" s="16"/>
      <c r="G56" s="16"/>
      <c r="H56" s="16"/>
      <c r="I56" s="16"/>
      <c r="J56" s="16"/>
      <c r="K56" s="16"/>
      <c r="L56" s="16"/>
      <c r="M56" s="16"/>
      <c r="N56" s="16"/>
      <c r="O56" s="16"/>
      <c r="P56" s="16"/>
      <c r="Q56" s="16"/>
      <c r="R56" s="16"/>
      <c r="S56" s="16"/>
      <c r="T56" s="16"/>
      <c r="U56" s="16"/>
      <c r="V56" s="16"/>
      <c r="W56" s="16"/>
      <c r="X56" s="16"/>
      <c r="Y56" s="16"/>
      <c r="Z56" s="16"/>
      <c r="AA56" s="16"/>
      <c r="AB56" s="16"/>
      <c r="AC56" s="16"/>
      <c r="AD56" s="16"/>
      <c r="AE56" s="17"/>
      <c r="AF56" s="16"/>
      <c r="AG56" s="16"/>
      <c r="AH56" s="16"/>
      <c r="AI56" s="16"/>
      <c r="AJ56" s="16"/>
      <c r="AK56" s="16"/>
      <c r="AL56" s="16"/>
      <c r="AM56" s="16"/>
    </row>
    <row r="57" spans="1:39" x14ac:dyDescent="0.3">
      <c r="A57" s="16"/>
      <c r="B57" s="16"/>
      <c r="C57" s="17"/>
      <c r="D57" s="16"/>
      <c r="E57" s="16"/>
      <c r="F57" s="16"/>
      <c r="G57" s="16"/>
      <c r="H57" s="16"/>
      <c r="I57" s="16"/>
      <c r="J57" s="16"/>
      <c r="K57" s="16"/>
      <c r="L57" s="16"/>
      <c r="M57" s="16"/>
      <c r="N57" s="16"/>
      <c r="O57" s="16"/>
      <c r="P57" s="16"/>
      <c r="Q57" s="16"/>
      <c r="R57" s="16"/>
      <c r="S57" s="16"/>
      <c r="T57" s="16"/>
      <c r="U57" s="16"/>
      <c r="V57" s="16"/>
      <c r="W57" s="16"/>
      <c r="X57" s="16"/>
      <c r="Y57" s="16"/>
      <c r="Z57" s="16"/>
      <c r="AA57" s="16"/>
      <c r="AB57" s="16"/>
      <c r="AC57" s="16"/>
      <c r="AD57" s="16"/>
      <c r="AE57" s="17"/>
      <c r="AF57" s="16"/>
      <c r="AG57" s="16"/>
      <c r="AH57" s="16"/>
      <c r="AI57" s="16"/>
      <c r="AJ57" s="16"/>
      <c r="AK57" s="16"/>
      <c r="AL57" s="16"/>
      <c r="AM57" s="16"/>
    </row>
    <row r="58" spans="1:39" x14ac:dyDescent="0.3">
      <c r="A58" s="16"/>
      <c r="B58" s="16"/>
      <c r="C58" s="17"/>
      <c r="D58" s="16"/>
      <c r="E58" s="16"/>
      <c r="F58" s="16"/>
      <c r="G58" s="16"/>
      <c r="H58" s="16"/>
      <c r="I58" s="16"/>
      <c r="J58" s="16"/>
      <c r="K58" s="16"/>
      <c r="L58" s="16"/>
      <c r="M58" s="16"/>
      <c r="N58" s="16"/>
      <c r="O58" s="16"/>
      <c r="P58" s="16"/>
      <c r="Q58" s="16"/>
      <c r="R58" s="16"/>
      <c r="S58" s="16"/>
      <c r="T58" s="16"/>
      <c r="U58" s="16"/>
      <c r="V58" s="16"/>
      <c r="W58" s="16"/>
      <c r="X58" s="16"/>
      <c r="Y58" s="16"/>
      <c r="Z58" s="16"/>
      <c r="AA58" s="16"/>
      <c r="AB58" s="16"/>
      <c r="AC58" s="16"/>
      <c r="AD58" s="16"/>
      <c r="AE58" s="17"/>
      <c r="AF58" s="16"/>
      <c r="AG58" s="16"/>
      <c r="AH58" s="16"/>
      <c r="AI58" s="16"/>
      <c r="AJ58" s="16"/>
      <c r="AK58" s="16"/>
      <c r="AL58" s="16"/>
      <c r="AM58" s="16"/>
    </row>
    <row r="59" spans="1:39" x14ac:dyDescent="0.3">
      <c r="A59" s="16"/>
      <c r="B59" s="16"/>
      <c r="C59" s="17"/>
      <c r="D59" s="16"/>
      <c r="E59" s="16"/>
      <c r="F59" s="16"/>
      <c r="G59" s="16"/>
      <c r="H59" s="16"/>
      <c r="I59" s="16"/>
      <c r="J59" s="16"/>
      <c r="K59" s="16"/>
      <c r="L59" s="16"/>
      <c r="M59" s="16"/>
      <c r="N59" s="16"/>
      <c r="O59" s="16"/>
      <c r="P59" s="16"/>
      <c r="Q59" s="16"/>
      <c r="R59" s="16"/>
      <c r="S59" s="16"/>
      <c r="T59" s="16"/>
      <c r="U59" s="16"/>
      <c r="V59" s="16"/>
      <c r="W59" s="16"/>
      <c r="X59" s="16"/>
      <c r="Y59" s="16"/>
      <c r="Z59" s="16"/>
      <c r="AA59" s="16"/>
      <c r="AB59" s="16"/>
      <c r="AC59" s="16"/>
      <c r="AD59" s="16"/>
      <c r="AE59" s="17"/>
      <c r="AF59" s="16"/>
      <c r="AG59" s="16"/>
      <c r="AH59" s="16"/>
      <c r="AI59" s="16"/>
      <c r="AJ59" s="16"/>
      <c r="AK59" s="16"/>
      <c r="AL59" s="16"/>
      <c r="AM59" s="16"/>
    </row>
    <row r="60" spans="1:39" x14ac:dyDescent="0.3">
      <c r="A60" s="16"/>
      <c r="B60" s="16"/>
      <c r="C60" s="17"/>
      <c r="D60" s="16"/>
      <c r="E60" s="16"/>
      <c r="F60" s="16"/>
      <c r="G60" s="16"/>
      <c r="H60" s="16"/>
      <c r="I60" s="16"/>
      <c r="J60" s="16"/>
      <c r="K60" s="16"/>
      <c r="L60" s="16"/>
      <c r="M60" s="16"/>
      <c r="N60" s="16"/>
      <c r="O60" s="16"/>
      <c r="P60" s="16"/>
      <c r="Q60" s="16"/>
      <c r="R60" s="16"/>
      <c r="S60" s="16"/>
      <c r="T60" s="16"/>
      <c r="U60" s="16"/>
      <c r="V60" s="16"/>
      <c r="W60" s="16"/>
      <c r="X60" s="16"/>
      <c r="Y60" s="16"/>
      <c r="Z60" s="16"/>
      <c r="AA60" s="16"/>
      <c r="AB60" s="16"/>
      <c r="AC60" s="16"/>
      <c r="AD60" s="16"/>
      <c r="AE60" s="17"/>
      <c r="AF60" s="16"/>
      <c r="AG60" s="16"/>
      <c r="AH60" s="16"/>
      <c r="AI60" s="16"/>
      <c r="AJ60" s="16"/>
      <c r="AK60" s="16"/>
      <c r="AL60" s="16"/>
      <c r="AM60" s="16"/>
    </row>
    <row r="61" spans="1:39" x14ac:dyDescent="0.3">
      <c r="A61" s="16"/>
      <c r="B61" s="16"/>
      <c r="C61" s="17"/>
      <c r="D61" s="16"/>
      <c r="E61" s="16"/>
      <c r="F61" s="16"/>
      <c r="G61" s="16"/>
      <c r="H61" s="16"/>
      <c r="I61" s="16"/>
      <c r="J61" s="16"/>
      <c r="K61" s="16"/>
      <c r="L61" s="16"/>
      <c r="M61" s="16"/>
      <c r="N61" s="16"/>
      <c r="O61" s="16"/>
      <c r="P61" s="16"/>
      <c r="Q61" s="16"/>
      <c r="R61" s="16"/>
      <c r="S61" s="16"/>
      <c r="T61" s="16"/>
      <c r="U61" s="16"/>
      <c r="V61" s="16"/>
      <c r="W61" s="16"/>
      <c r="X61" s="16"/>
      <c r="Y61" s="16"/>
      <c r="Z61" s="16"/>
      <c r="AA61" s="16"/>
      <c r="AB61" s="16"/>
      <c r="AC61" s="16"/>
      <c r="AD61" s="16"/>
      <c r="AE61" s="17"/>
      <c r="AF61" s="16"/>
      <c r="AG61" s="16"/>
      <c r="AH61" s="16"/>
      <c r="AI61" s="16"/>
      <c r="AJ61" s="16"/>
      <c r="AK61" s="16"/>
      <c r="AL61" s="16"/>
      <c r="AM61" s="16"/>
    </row>
    <row r="62" spans="1:39" x14ac:dyDescent="0.3">
      <c r="A62" s="16"/>
      <c r="B62" s="16"/>
      <c r="C62" s="17"/>
      <c r="D62" s="16"/>
      <c r="E62" s="16"/>
      <c r="F62" s="16"/>
      <c r="G62" s="16"/>
      <c r="H62" s="16"/>
      <c r="I62" s="16"/>
      <c r="J62" s="16"/>
      <c r="K62" s="16"/>
      <c r="L62" s="16"/>
      <c r="M62" s="16"/>
      <c r="N62" s="16"/>
      <c r="O62" s="16"/>
      <c r="P62" s="16"/>
      <c r="Q62" s="16"/>
      <c r="R62" s="16"/>
      <c r="S62" s="16"/>
      <c r="T62" s="16"/>
      <c r="U62" s="16"/>
      <c r="V62" s="16"/>
      <c r="W62" s="16"/>
      <c r="X62" s="16"/>
      <c r="Y62" s="16"/>
      <c r="Z62" s="16"/>
      <c r="AA62" s="16"/>
      <c r="AB62" s="16"/>
      <c r="AC62" s="16"/>
      <c r="AD62" s="16"/>
      <c r="AE62" s="17"/>
      <c r="AF62" s="16"/>
      <c r="AG62" s="16"/>
      <c r="AH62" s="16"/>
      <c r="AI62" s="16"/>
      <c r="AJ62" s="16"/>
      <c r="AK62" s="16"/>
      <c r="AL62" s="16"/>
      <c r="AM62" s="16"/>
    </row>
    <row r="63" spans="1:39" x14ac:dyDescent="0.3">
      <c r="A63" s="16"/>
      <c r="B63" s="16"/>
      <c r="C63" s="17"/>
      <c r="D63" s="16"/>
      <c r="E63" s="16"/>
      <c r="F63" s="16"/>
      <c r="G63" s="16"/>
      <c r="H63" s="16"/>
      <c r="I63" s="16"/>
      <c r="J63" s="16"/>
      <c r="K63" s="16"/>
      <c r="L63" s="16"/>
      <c r="M63" s="16"/>
      <c r="N63" s="16"/>
      <c r="O63" s="16"/>
      <c r="P63" s="16"/>
      <c r="Q63" s="16"/>
      <c r="R63" s="16"/>
      <c r="S63" s="16"/>
      <c r="T63" s="16"/>
      <c r="U63" s="16"/>
      <c r="V63" s="16"/>
      <c r="W63" s="16"/>
      <c r="X63" s="16"/>
      <c r="Y63" s="16"/>
      <c r="Z63" s="16"/>
      <c r="AA63" s="16"/>
      <c r="AB63" s="16"/>
      <c r="AC63" s="16"/>
      <c r="AD63" s="16"/>
      <c r="AE63" s="17"/>
      <c r="AF63" s="16"/>
      <c r="AG63" s="16"/>
      <c r="AH63" s="16"/>
      <c r="AI63" s="16"/>
      <c r="AJ63" s="16"/>
      <c r="AK63" s="16"/>
      <c r="AL63" s="16"/>
      <c r="AM63" s="16"/>
    </row>
    <row r="64" spans="1:39" x14ac:dyDescent="0.3">
      <c r="A64" s="16"/>
      <c r="B64" s="16"/>
      <c r="C64" s="17"/>
      <c r="D64" s="16"/>
      <c r="E64" s="16"/>
      <c r="F64" s="16"/>
      <c r="G64" s="16"/>
      <c r="H64" s="16"/>
      <c r="I64" s="16"/>
      <c r="J64" s="16"/>
      <c r="K64" s="16"/>
      <c r="L64" s="16"/>
      <c r="M64" s="16"/>
      <c r="N64" s="16"/>
      <c r="O64" s="16"/>
      <c r="P64" s="16"/>
      <c r="Q64" s="16"/>
      <c r="R64" s="16"/>
      <c r="S64" s="16"/>
      <c r="T64" s="16"/>
      <c r="U64" s="16"/>
      <c r="V64" s="16"/>
      <c r="W64" s="16"/>
      <c r="X64" s="16"/>
      <c r="Y64" s="16"/>
      <c r="Z64" s="16"/>
      <c r="AA64" s="16"/>
      <c r="AB64" s="16"/>
      <c r="AC64" s="16"/>
      <c r="AD64" s="16"/>
      <c r="AE64" s="17"/>
      <c r="AF64" s="16"/>
      <c r="AG64" s="16"/>
      <c r="AH64" s="16"/>
      <c r="AI64" s="16"/>
      <c r="AJ64" s="16"/>
      <c r="AK64" s="16"/>
      <c r="AL64" s="16"/>
      <c r="AM64" s="16"/>
    </row>
    <row r="65" spans="1:39" x14ac:dyDescent="0.3">
      <c r="A65" s="16"/>
      <c r="B65" s="16"/>
      <c r="C65" s="17"/>
      <c r="D65" s="16"/>
      <c r="E65" s="16"/>
      <c r="F65" s="16"/>
      <c r="G65" s="16"/>
      <c r="H65" s="16"/>
      <c r="I65" s="16"/>
      <c r="J65" s="16"/>
      <c r="K65" s="16"/>
      <c r="L65" s="16"/>
      <c r="M65" s="16"/>
      <c r="N65" s="16"/>
      <c r="O65" s="16"/>
      <c r="P65" s="16"/>
      <c r="Q65" s="16"/>
      <c r="R65" s="16"/>
      <c r="S65" s="16"/>
      <c r="T65" s="16"/>
      <c r="U65" s="16"/>
      <c r="V65" s="16"/>
      <c r="W65" s="16"/>
      <c r="X65" s="16"/>
      <c r="Y65" s="16"/>
      <c r="Z65" s="16"/>
      <c r="AA65" s="16"/>
      <c r="AB65" s="16"/>
      <c r="AC65" s="16"/>
      <c r="AD65" s="16"/>
      <c r="AE65" s="17"/>
      <c r="AF65" s="16"/>
      <c r="AG65" s="16"/>
      <c r="AH65" s="16"/>
      <c r="AI65" s="16"/>
      <c r="AJ65" s="16"/>
      <c r="AK65" s="16"/>
      <c r="AL65" s="16"/>
      <c r="AM65" s="16"/>
    </row>
    <row r="66" spans="1:39" x14ac:dyDescent="0.3">
      <c r="A66" s="16"/>
      <c r="B66" s="16"/>
      <c r="C66" s="17"/>
      <c r="D66" s="16"/>
      <c r="E66" s="16"/>
      <c r="F66" s="16"/>
      <c r="G66" s="16"/>
      <c r="H66" s="16"/>
      <c r="I66" s="16"/>
      <c r="J66" s="16"/>
      <c r="K66" s="16"/>
      <c r="L66" s="16"/>
      <c r="M66" s="16"/>
      <c r="N66" s="16"/>
      <c r="O66" s="16"/>
      <c r="P66" s="16"/>
      <c r="Q66" s="16"/>
      <c r="R66" s="16"/>
      <c r="S66" s="16"/>
      <c r="T66" s="16"/>
      <c r="U66" s="16"/>
      <c r="V66" s="16"/>
      <c r="W66" s="16"/>
      <c r="X66" s="16"/>
      <c r="Y66" s="16"/>
      <c r="Z66" s="16"/>
      <c r="AA66" s="16"/>
      <c r="AB66" s="16"/>
      <c r="AC66" s="16"/>
      <c r="AD66" s="16"/>
      <c r="AE66" s="17"/>
      <c r="AF66" s="16"/>
      <c r="AG66" s="16"/>
      <c r="AH66" s="16"/>
      <c r="AI66" s="16"/>
      <c r="AJ66" s="16"/>
      <c r="AK66" s="16"/>
      <c r="AL66" s="16"/>
      <c r="AM66" s="16"/>
    </row>
    <row r="67" spans="1:39" x14ac:dyDescent="0.3">
      <c r="A67" s="16"/>
      <c r="B67" s="16"/>
      <c r="C67" s="17"/>
      <c r="D67" s="16"/>
      <c r="E67" s="16"/>
      <c r="F67" s="16"/>
      <c r="G67" s="16"/>
      <c r="H67" s="16"/>
      <c r="I67" s="16"/>
      <c r="J67" s="16"/>
      <c r="K67" s="16"/>
      <c r="L67" s="16"/>
      <c r="M67" s="16"/>
      <c r="N67" s="16"/>
      <c r="O67" s="16"/>
      <c r="P67" s="16"/>
      <c r="Q67" s="16"/>
      <c r="R67" s="16"/>
      <c r="S67" s="16"/>
      <c r="T67" s="16"/>
      <c r="U67" s="16"/>
      <c r="V67" s="16"/>
      <c r="W67" s="16"/>
      <c r="X67" s="16"/>
      <c r="Y67" s="16"/>
      <c r="Z67" s="16"/>
      <c r="AA67" s="16"/>
      <c r="AB67" s="16"/>
      <c r="AC67" s="16"/>
      <c r="AD67" s="16"/>
      <c r="AE67" s="17"/>
      <c r="AF67" s="16"/>
      <c r="AG67" s="16"/>
      <c r="AH67" s="16"/>
      <c r="AI67" s="16"/>
      <c r="AJ67" s="16"/>
      <c r="AK67" s="16"/>
      <c r="AL67" s="16"/>
      <c r="AM67" s="16"/>
    </row>
    <row r="68" spans="1:39" x14ac:dyDescent="0.3">
      <c r="A68" s="16"/>
      <c r="B68" s="16"/>
      <c r="C68" s="17"/>
      <c r="D68" s="16"/>
      <c r="E68" s="16"/>
      <c r="F68" s="16"/>
      <c r="G68" s="16"/>
      <c r="H68" s="16"/>
      <c r="I68" s="16"/>
      <c r="J68" s="16"/>
      <c r="K68" s="16"/>
      <c r="L68" s="16"/>
      <c r="M68" s="16"/>
      <c r="N68" s="16"/>
      <c r="O68" s="16"/>
      <c r="P68" s="16"/>
      <c r="Q68" s="16"/>
      <c r="R68" s="16"/>
      <c r="S68" s="16"/>
      <c r="T68" s="16"/>
      <c r="U68" s="16"/>
      <c r="V68" s="16"/>
      <c r="W68" s="16"/>
      <c r="X68" s="16"/>
      <c r="Y68" s="16"/>
      <c r="Z68" s="16"/>
      <c r="AA68" s="16"/>
      <c r="AB68" s="16"/>
      <c r="AC68" s="16"/>
      <c r="AD68" s="16"/>
      <c r="AE68" s="17"/>
      <c r="AF68" s="16"/>
      <c r="AG68" s="16"/>
      <c r="AH68" s="16"/>
      <c r="AI68" s="16"/>
      <c r="AJ68" s="16"/>
      <c r="AK68" s="16"/>
      <c r="AL68" s="16"/>
      <c r="AM68" s="16"/>
    </row>
    <row r="69" spans="1:39" x14ac:dyDescent="0.3">
      <c r="A69" s="16"/>
      <c r="B69" s="16"/>
      <c r="C69" s="17"/>
      <c r="D69" s="16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  <c r="U69" s="16"/>
      <c r="V69" s="16"/>
      <c r="W69" s="16"/>
      <c r="X69" s="16"/>
      <c r="Y69" s="16"/>
      <c r="Z69" s="16"/>
      <c r="AA69" s="16"/>
      <c r="AB69" s="16"/>
      <c r="AC69" s="16"/>
      <c r="AD69" s="16"/>
      <c r="AE69" s="17"/>
      <c r="AF69" s="16"/>
      <c r="AG69" s="16"/>
      <c r="AH69" s="16"/>
      <c r="AI69" s="16"/>
      <c r="AJ69" s="16"/>
      <c r="AK69" s="16"/>
      <c r="AL69" s="16"/>
      <c r="AM69" s="16"/>
    </row>
    <row r="70" spans="1:39" x14ac:dyDescent="0.3">
      <c r="A70" s="16"/>
      <c r="B70" s="16"/>
      <c r="C70" s="17"/>
      <c r="D70" s="16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16"/>
      <c r="T70" s="16"/>
      <c r="U70" s="16"/>
      <c r="V70" s="16"/>
      <c r="W70" s="16"/>
      <c r="X70" s="16"/>
      <c r="Y70" s="16"/>
      <c r="Z70" s="16"/>
      <c r="AA70" s="16"/>
      <c r="AB70" s="16"/>
      <c r="AC70" s="16"/>
      <c r="AD70" s="16"/>
      <c r="AE70" s="17"/>
      <c r="AF70" s="16"/>
      <c r="AG70" s="16"/>
      <c r="AH70" s="16"/>
      <c r="AI70" s="16"/>
      <c r="AJ70" s="16"/>
      <c r="AK70" s="16"/>
      <c r="AL70" s="16"/>
      <c r="AM70" s="16"/>
    </row>
    <row r="71" spans="1:39" x14ac:dyDescent="0.3">
      <c r="A71" s="16"/>
      <c r="B71" s="16"/>
      <c r="C71" s="17"/>
      <c r="D71" s="16"/>
      <c r="E71" s="16"/>
      <c r="F71" s="16"/>
      <c r="G71" s="16"/>
      <c r="H71" s="16"/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6"/>
      <c r="T71" s="16"/>
      <c r="U71" s="16"/>
      <c r="V71" s="16"/>
      <c r="W71" s="16"/>
      <c r="X71" s="16"/>
      <c r="Y71" s="16"/>
      <c r="Z71" s="16"/>
      <c r="AA71" s="16"/>
      <c r="AB71" s="16"/>
      <c r="AC71" s="16"/>
      <c r="AD71" s="16"/>
      <c r="AE71" s="17"/>
      <c r="AF71" s="16"/>
      <c r="AG71" s="16"/>
      <c r="AH71" s="16"/>
      <c r="AI71" s="16"/>
      <c r="AJ71" s="16"/>
      <c r="AK71" s="16"/>
      <c r="AL71" s="16"/>
      <c r="AM71" s="16"/>
    </row>
    <row r="72" spans="1:39" x14ac:dyDescent="0.3">
      <c r="A72" s="16"/>
      <c r="B72" s="16"/>
      <c r="C72" s="17"/>
      <c r="D72" s="16"/>
      <c r="E72" s="16"/>
      <c r="F72" s="16"/>
      <c r="G72" s="16"/>
      <c r="H72" s="16"/>
      <c r="I72" s="16"/>
      <c r="J72" s="16"/>
      <c r="K72" s="16"/>
      <c r="L72" s="16"/>
      <c r="M72" s="16"/>
      <c r="N72" s="16"/>
      <c r="O72" s="16"/>
      <c r="P72" s="16"/>
      <c r="Q72" s="16"/>
      <c r="R72" s="16"/>
      <c r="S72" s="16"/>
      <c r="T72" s="16"/>
      <c r="U72" s="16"/>
      <c r="V72" s="16"/>
      <c r="W72" s="16"/>
      <c r="X72" s="16"/>
      <c r="Y72" s="16"/>
      <c r="Z72" s="16"/>
      <c r="AA72" s="16"/>
      <c r="AB72" s="16"/>
      <c r="AC72" s="16"/>
      <c r="AD72" s="16"/>
      <c r="AE72" s="17"/>
      <c r="AF72" s="16"/>
      <c r="AG72" s="16"/>
      <c r="AH72" s="16"/>
      <c r="AI72" s="16"/>
      <c r="AJ72" s="16"/>
      <c r="AK72" s="16"/>
      <c r="AL72" s="16"/>
      <c r="AM72" s="16"/>
    </row>
    <row r="73" spans="1:39" x14ac:dyDescent="0.3">
      <c r="A73" s="16"/>
      <c r="B73" s="16"/>
      <c r="C73" s="17"/>
      <c r="D73" s="16"/>
      <c r="E73" s="16"/>
      <c r="F73" s="16"/>
      <c r="G73" s="16"/>
      <c r="H73" s="16"/>
      <c r="I73" s="16"/>
      <c r="J73" s="16"/>
      <c r="K73" s="16"/>
      <c r="L73" s="16"/>
      <c r="M73" s="16"/>
      <c r="N73" s="16"/>
      <c r="O73" s="16"/>
      <c r="P73" s="16"/>
      <c r="Q73" s="16"/>
      <c r="R73" s="16"/>
      <c r="S73" s="16"/>
      <c r="T73" s="16"/>
      <c r="U73" s="16"/>
      <c r="V73" s="16"/>
      <c r="W73" s="16"/>
      <c r="X73" s="16"/>
      <c r="Y73" s="16"/>
      <c r="Z73" s="16"/>
      <c r="AA73" s="16"/>
      <c r="AB73" s="16"/>
      <c r="AC73" s="16"/>
      <c r="AD73" s="16"/>
      <c r="AE73" s="17"/>
      <c r="AF73" s="16"/>
      <c r="AG73" s="16"/>
      <c r="AH73" s="16"/>
      <c r="AI73" s="16"/>
      <c r="AJ73" s="16"/>
      <c r="AK73" s="16"/>
      <c r="AL73" s="16"/>
      <c r="AM73" s="16"/>
    </row>
    <row r="74" spans="1:39" x14ac:dyDescent="0.3">
      <c r="A74" s="16"/>
      <c r="B74" s="16"/>
      <c r="C74" s="17"/>
      <c r="D74" s="16"/>
      <c r="E74" s="16"/>
      <c r="F74" s="16"/>
      <c r="G74" s="16"/>
      <c r="H74" s="16"/>
      <c r="I74" s="16"/>
      <c r="J74" s="16"/>
      <c r="K74" s="16"/>
      <c r="L74" s="16"/>
      <c r="M74" s="16"/>
      <c r="N74" s="16"/>
      <c r="O74" s="16"/>
      <c r="P74" s="16"/>
      <c r="Q74" s="16"/>
      <c r="R74" s="16"/>
      <c r="S74" s="16"/>
      <c r="T74" s="16"/>
      <c r="U74" s="16"/>
      <c r="V74" s="16"/>
      <c r="W74" s="16"/>
      <c r="X74" s="16"/>
      <c r="Y74" s="16"/>
      <c r="Z74" s="16"/>
      <c r="AA74" s="16"/>
      <c r="AB74" s="16"/>
      <c r="AC74" s="16"/>
      <c r="AD74" s="16"/>
      <c r="AE74" s="17"/>
      <c r="AF74" s="16"/>
      <c r="AG74" s="16"/>
      <c r="AH74" s="16"/>
      <c r="AI74" s="16"/>
      <c r="AJ74" s="16"/>
      <c r="AK74" s="16"/>
      <c r="AL74" s="16"/>
      <c r="AM74" s="16"/>
    </row>
    <row r="75" spans="1:39" x14ac:dyDescent="0.3">
      <c r="A75" s="16"/>
      <c r="B75" s="16"/>
      <c r="C75" s="17"/>
      <c r="D75" s="16"/>
      <c r="E75" s="16"/>
      <c r="F75" s="16"/>
      <c r="G75" s="16"/>
      <c r="H75" s="16"/>
      <c r="I75" s="16"/>
      <c r="J75" s="16"/>
      <c r="K75" s="16"/>
      <c r="L75" s="16"/>
      <c r="M75" s="16"/>
      <c r="N75" s="16"/>
      <c r="O75" s="16"/>
      <c r="P75" s="16"/>
      <c r="Q75" s="16"/>
      <c r="R75" s="16"/>
      <c r="S75" s="16"/>
      <c r="T75" s="16"/>
      <c r="U75" s="16"/>
      <c r="V75" s="16"/>
      <c r="W75" s="16"/>
      <c r="X75" s="16"/>
      <c r="Y75" s="16"/>
      <c r="Z75" s="16"/>
      <c r="AA75" s="16"/>
      <c r="AB75" s="16"/>
      <c r="AC75" s="16"/>
      <c r="AD75" s="16"/>
      <c r="AE75" s="17"/>
      <c r="AF75" s="16"/>
      <c r="AG75" s="16"/>
      <c r="AH75" s="16"/>
      <c r="AI75" s="16"/>
      <c r="AJ75" s="16"/>
      <c r="AK75" s="16"/>
      <c r="AL75" s="16"/>
      <c r="AM75" s="16"/>
    </row>
    <row r="76" spans="1:39" x14ac:dyDescent="0.3">
      <c r="A76" s="16"/>
      <c r="B76" s="16"/>
      <c r="C76" s="17"/>
      <c r="D76" s="16"/>
      <c r="E76" s="16"/>
      <c r="F76" s="16"/>
      <c r="G76" s="16"/>
      <c r="H76" s="16"/>
      <c r="I76" s="16"/>
      <c r="J76" s="16"/>
      <c r="K76" s="16"/>
      <c r="L76" s="16"/>
      <c r="M76" s="16"/>
      <c r="N76" s="16"/>
      <c r="O76" s="16"/>
      <c r="P76" s="16"/>
      <c r="Q76" s="16"/>
      <c r="R76" s="16"/>
      <c r="S76" s="16"/>
      <c r="T76" s="16"/>
      <c r="U76" s="16"/>
      <c r="V76" s="16"/>
      <c r="W76" s="16"/>
      <c r="X76" s="16"/>
      <c r="Y76" s="16"/>
      <c r="Z76" s="16"/>
      <c r="AA76" s="16"/>
      <c r="AB76" s="16"/>
      <c r="AC76" s="16"/>
      <c r="AD76" s="16"/>
      <c r="AE76" s="17"/>
      <c r="AF76" s="16"/>
      <c r="AG76" s="16"/>
      <c r="AH76" s="16"/>
      <c r="AI76" s="16"/>
      <c r="AJ76" s="16"/>
      <c r="AK76" s="16"/>
      <c r="AL76" s="16"/>
      <c r="AM76" s="16"/>
    </row>
    <row r="77" spans="1:39" x14ac:dyDescent="0.3">
      <c r="A77" s="16"/>
      <c r="B77" s="16"/>
      <c r="C77" s="17"/>
      <c r="D77" s="16"/>
      <c r="E77" s="16"/>
      <c r="F77" s="16"/>
      <c r="G77" s="16"/>
      <c r="H77" s="16"/>
      <c r="I77" s="16"/>
      <c r="J77" s="16"/>
      <c r="K77" s="16"/>
      <c r="L77" s="16"/>
      <c r="M77" s="16"/>
      <c r="N77" s="16"/>
      <c r="O77" s="16"/>
      <c r="P77" s="16"/>
      <c r="Q77" s="16"/>
      <c r="R77" s="16"/>
      <c r="S77" s="16"/>
      <c r="T77" s="16"/>
      <c r="U77" s="16"/>
      <c r="V77" s="16"/>
      <c r="W77" s="16"/>
      <c r="X77" s="16"/>
      <c r="Y77" s="16"/>
      <c r="Z77" s="16"/>
      <c r="AA77" s="16"/>
      <c r="AB77" s="16"/>
      <c r="AC77" s="16"/>
      <c r="AD77" s="16"/>
      <c r="AE77" s="17"/>
      <c r="AF77" s="16"/>
      <c r="AG77" s="16"/>
      <c r="AH77" s="16"/>
      <c r="AI77" s="16"/>
      <c r="AJ77" s="16"/>
      <c r="AK77" s="16"/>
      <c r="AL77" s="16"/>
      <c r="AM77" s="16"/>
    </row>
    <row r="78" spans="1:39" x14ac:dyDescent="0.3">
      <c r="A78" s="16"/>
      <c r="B78" s="16"/>
      <c r="C78" s="17"/>
      <c r="D78" s="16"/>
      <c r="E78" s="16"/>
      <c r="F78" s="16"/>
      <c r="G78" s="16"/>
      <c r="H78" s="16"/>
      <c r="I78" s="16"/>
      <c r="J78" s="16"/>
      <c r="K78" s="16"/>
      <c r="L78" s="16"/>
      <c r="M78" s="16"/>
      <c r="N78" s="16"/>
      <c r="O78" s="16"/>
      <c r="P78" s="16"/>
      <c r="Q78" s="16"/>
      <c r="R78" s="16"/>
      <c r="S78" s="16"/>
      <c r="T78" s="16"/>
      <c r="U78" s="16"/>
      <c r="V78" s="16"/>
      <c r="W78" s="16"/>
      <c r="X78" s="16"/>
      <c r="Y78" s="16"/>
      <c r="Z78" s="16"/>
      <c r="AA78" s="16"/>
      <c r="AB78" s="16"/>
      <c r="AC78" s="16"/>
      <c r="AD78" s="16"/>
      <c r="AE78" s="17"/>
      <c r="AF78" s="16"/>
      <c r="AG78" s="16"/>
      <c r="AH78" s="16"/>
      <c r="AI78" s="16"/>
      <c r="AJ78" s="16"/>
      <c r="AK78" s="16"/>
      <c r="AL78" s="16"/>
      <c r="AM78" s="16"/>
    </row>
    <row r="79" spans="1:39" x14ac:dyDescent="0.3">
      <c r="A79" s="16"/>
      <c r="B79" s="16"/>
      <c r="C79" s="17"/>
      <c r="D79" s="16"/>
      <c r="E79" s="16"/>
      <c r="F79" s="16"/>
      <c r="G79" s="16"/>
      <c r="H79" s="16"/>
      <c r="I79" s="16"/>
      <c r="J79" s="16"/>
      <c r="K79" s="16"/>
      <c r="L79" s="16"/>
      <c r="M79" s="16"/>
      <c r="N79" s="16"/>
      <c r="O79" s="16"/>
      <c r="P79" s="16"/>
      <c r="Q79" s="16"/>
      <c r="R79" s="16"/>
      <c r="S79" s="16"/>
      <c r="T79" s="16"/>
      <c r="U79" s="16"/>
      <c r="V79" s="16"/>
      <c r="W79" s="16"/>
      <c r="X79" s="16"/>
      <c r="Y79" s="16"/>
      <c r="Z79" s="16"/>
      <c r="AA79" s="16"/>
      <c r="AB79" s="16"/>
      <c r="AC79" s="16"/>
      <c r="AD79" s="16"/>
      <c r="AE79" s="17"/>
      <c r="AF79" s="16"/>
      <c r="AG79" s="16"/>
      <c r="AH79" s="16"/>
      <c r="AI79" s="16"/>
      <c r="AJ79" s="16"/>
      <c r="AK79" s="16"/>
      <c r="AL79" s="16"/>
      <c r="AM79" s="16"/>
    </row>
    <row r="80" spans="1:39" x14ac:dyDescent="0.3">
      <c r="A80" s="16"/>
      <c r="B80" s="16"/>
      <c r="C80" s="17"/>
      <c r="D80" s="16"/>
      <c r="E80" s="16"/>
      <c r="F80" s="16"/>
      <c r="G80" s="16"/>
      <c r="H80" s="16"/>
      <c r="I80" s="16"/>
      <c r="J80" s="16"/>
      <c r="K80" s="16"/>
      <c r="L80" s="16"/>
      <c r="M80" s="16"/>
      <c r="N80" s="16"/>
      <c r="O80" s="16"/>
      <c r="P80" s="16"/>
      <c r="Q80" s="16"/>
      <c r="R80" s="16"/>
      <c r="S80" s="16"/>
      <c r="T80" s="16"/>
      <c r="U80" s="16"/>
      <c r="V80" s="16"/>
      <c r="W80" s="16"/>
      <c r="X80" s="16"/>
      <c r="Y80" s="16"/>
      <c r="Z80" s="16"/>
      <c r="AA80" s="16"/>
      <c r="AB80" s="16"/>
      <c r="AC80" s="16"/>
      <c r="AD80" s="16"/>
      <c r="AE80" s="17"/>
      <c r="AF80" s="16"/>
      <c r="AG80" s="16"/>
      <c r="AH80" s="16"/>
      <c r="AI80" s="16"/>
      <c r="AJ80" s="16"/>
      <c r="AK80" s="16"/>
      <c r="AL80" s="16"/>
      <c r="AM80" s="16"/>
    </row>
    <row r="81" spans="1:39" x14ac:dyDescent="0.3">
      <c r="A81" s="16"/>
      <c r="B81" s="16"/>
      <c r="C81" s="17"/>
      <c r="D81" s="16"/>
      <c r="E81" s="16"/>
      <c r="F81" s="16"/>
      <c r="G81" s="16"/>
      <c r="H81" s="16"/>
      <c r="I81" s="16"/>
      <c r="J81" s="16"/>
      <c r="K81" s="16"/>
      <c r="L81" s="16"/>
      <c r="M81" s="16"/>
      <c r="N81" s="16"/>
      <c r="O81" s="16"/>
      <c r="P81" s="16"/>
      <c r="Q81" s="16"/>
      <c r="R81" s="16"/>
      <c r="S81" s="16"/>
      <c r="T81" s="16"/>
      <c r="U81" s="16"/>
      <c r="V81" s="16"/>
      <c r="W81" s="16"/>
      <c r="X81" s="16"/>
      <c r="Y81" s="16"/>
      <c r="Z81" s="16"/>
      <c r="AA81" s="16"/>
      <c r="AB81" s="16"/>
      <c r="AC81" s="16"/>
      <c r="AD81" s="16"/>
      <c r="AE81" s="17"/>
      <c r="AF81" s="16"/>
      <c r="AG81" s="16"/>
      <c r="AH81" s="16"/>
      <c r="AI81" s="16"/>
      <c r="AJ81" s="16"/>
      <c r="AK81" s="16"/>
      <c r="AL81" s="16"/>
      <c r="AM81" s="16"/>
    </row>
    <row r="82" spans="1:39" x14ac:dyDescent="0.3">
      <c r="A82" s="16"/>
      <c r="B82" s="16"/>
      <c r="C82" s="17"/>
      <c r="D82" s="16"/>
      <c r="E82" s="16"/>
      <c r="F82" s="16"/>
      <c r="G82" s="16"/>
      <c r="H82" s="16"/>
      <c r="I82" s="16"/>
      <c r="J82" s="16"/>
      <c r="K82" s="16"/>
      <c r="L82" s="16"/>
      <c r="M82" s="16"/>
      <c r="N82" s="16"/>
      <c r="O82" s="16"/>
      <c r="P82" s="16"/>
      <c r="Q82" s="16"/>
      <c r="R82" s="16"/>
      <c r="S82" s="16"/>
      <c r="T82" s="16"/>
      <c r="U82" s="16"/>
      <c r="V82" s="16"/>
      <c r="W82" s="16"/>
      <c r="X82" s="16"/>
      <c r="Y82" s="16"/>
      <c r="Z82" s="16"/>
      <c r="AA82" s="16"/>
      <c r="AB82" s="16"/>
      <c r="AC82" s="16"/>
      <c r="AD82" s="16"/>
      <c r="AE82" s="17"/>
      <c r="AF82" s="16"/>
      <c r="AG82" s="16"/>
      <c r="AH82" s="16"/>
      <c r="AI82" s="16"/>
      <c r="AJ82" s="16"/>
      <c r="AK82" s="16"/>
      <c r="AL82" s="16"/>
      <c r="AM82" s="16"/>
    </row>
    <row r="83" spans="1:39" x14ac:dyDescent="0.3">
      <c r="A83" s="16"/>
      <c r="B83" s="16"/>
      <c r="C83" s="17"/>
      <c r="D83" s="16"/>
      <c r="E83" s="16"/>
      <c r="F83" s="16"/>
      <c r="G83" s="16"/>
      <c r="H83" s="16"/>
      <c r="I83" s="16"/>
      <c r="J83" s="16"/>
      <c r="K83" s="16"/>
      <c r="L83" s="16"/>
      <c r="M83" s="16"/>
      <c r="N83" s="16"/>
      <c r="O83" s="16"/>
      <c r="P83" s="16"/>
      <c r="Q83" s="16"/>
      <c r="R83" s="16"/>
      <c r="S83" s="16"/>
      <c r="T83" s="16"/>
      <c r="U83" s="16"/>
      <c r="V83" s="16"/>
      <c r="W83" s="16"/>
      <c r="X83" s="16"/>
      <c r="Y83" s="16"/>
      <c r="Z83" s="16"/>
      <c r="AA83" s="16"/>
      <c r="AB83" s="16"/>
      <c r="AC83" s="16"/>
      <c r="AD83" s="16"/>
      <c r="AE83" s="17"/>
      <c r="AF83" s="16"/>
      <c r="AG83" s="16"/>
      <c r="AH83" s="16"/>
      <c r="AI83" s="16"/>
      <c r="AJ83" s="16"/>
      <c r="AK83" s="16"/>
      <c r="AL83" s="16"/>
      <c r="AM83" s="16"/>
    </row>
    <row r="84" spans="1:39" x14ac:dyDescent="0.3">
      <c r="A84" s="16"/>
      <c r="B84" s="16"/>
      <c r="C84" s="17"/>
      <c r="D84" s="16"/>
      <c r="E84" s="16"/>
      <c r="F84" s="16"/>
      <c r="G84" s="16"/>
      <c r="H84" s="16"/>
      <c r="I84" s="16"/>
      <c r="J84" s="16"/>
      <c r="K84" s="16"/>
      <c r="L84" s="16"/>
      <c r="M84" s="16"/>
      <c r="N84" s="16"/>
      <c r="O84" s="16"/>
      <c r="P84" s="16"/>
      <c r="Q84" s="16"/>
      <c r="R84" s="16"/>
      <c r="S84" s="16"/>
      <c r="T84" s="16"/>
      <c r="U84" s="16"/>
      <c r="V84" s="16"/>
      <c r="W84" s="16"/>
      <c r="X84" s="16"/>
      <c r="Y84" s="16"/>
      <c r="Z84" s="16"/>
      <c r="AA84" s="16"/>
      <c r="AB84" s="16"/>
      <c r="AC84" s="16"/>
      <c r="AD84" s="16"/>
      <c r="AE84" s="17"/>
      <c r="AF84" s="16"/>
      <c r="AG84" s="16"/>
      <c r="AH84" s="16"/>
      <c r="AI84" s="16"/>
      <c r="AJ84" s="16"/>
      <c r="AK84" s="16"/>
      <c r="AL84" s="16"/>
      <c r="AM84" s="16"/>
    </row>
    <row r="85" spans="1:39" x14ac:dyDescent="0.3">
      <c r="A85" s="16"/>
      <c r="B85" s="16"/>
      <c r="C85" s="17"/>
      <c r="D85" s="16"/>
      <c r="E85" s="16"/>
      <c r="F85" s="16"/>
      <c r="G85" s="16"/>
      <c r="H85" s="16"/>
      <c r="I85" s="16"/>
      <c r="J85" s="16"/>
      <c r="K85" s="16"/>
      <c r="L85" s="16"/>
      <c r="M85" s="16"/>
      <c r="N85" s="16"/>
      <c r="O85" s="16"/>
      <c r="P85" s="16"/>
      <c r="Q85" s="16"/>
      <c r="R85" s="16"/>
      <c r="S85" s="16"/>
      <c r="T85" s="16"/>
      <c r="U85" s="16"/>
      <c r="V85" s="16"/>
      <c r="W85" s="16"/>
      <c r="X85" s="16"/>
      <c r="Y85" s="16"/>
      <c r="Z85" s="16"/>
      <c r="AA85" s="16"/>
      <c r="AB85" s="16"/>
      <c r="AC85" s="16"/>
      <c r="AD85" s="16"/>
      <c r="AE85" s="17"/>
      <c r="AF85" s="16"/>
      <c r="AG85" s="16"/>
      <c r="AH85" s="16"/>
      <c r="AI85" s="16"/>
      <c r="AJ85" s="16"/>
      <c r="AK85" s="16"/>
      <c r="AL85" s="16"/>
      <c r="AM85" s="16"/>
    </row>
    <row r="86" spans="1:39" x14ac:dyDescent="0.3">
      <c r="A86" s="16"/>
      <c r="B86" s="16"/>
      <c r="C86" s="17"/>
      <c r="D86" s="16"/>
      <c r="E86" s="16"/>
      <c r="F86" s="16"/>
      <c r="G86" s="16"/>
      <c r="H86" s="16"/>
      <c r="I86" s="16"/>
      <c r="J86" s="16"/>
      <c r="K86" s="16"/>
      <c r="L86" s="16"/>
      <c r="M86" s="16"/>
      <c r="N86" s="16"/>
      <c r="O86" s="16"/>
      <c r="P86" s="16"/>
      <c r="Q86" s="16"/>
      <c r="R86" s="16"/>
      <c r="S86" s="16"/>
      <c r="T86" s="16"/>
      <c r="U86" s="16"/>
      <c r="V86" s="16"/>
      <c r="W86" s="16"/>
      <c r="X86" s="16"/>
      <c r="Y86" s="16"/>
      <c r="Z86" s="16"/>
      <c r="AA86" s="16"/>
      <c r="AB86" s="16"/>
      <c r="AC86" s="16"/>
      <c r="AD86" s="16"/>
      <c r="AE86" s="17"/>
      <c r="AF86" s="16"/>
      <c r="AG86" s="16"/>
      <c r="AH86" s="16"/>
      <c r="AI86" s="16"/>
      <c r="AJ86" s="16"/>
      <c r="AK86" s="16"/>
      <c r="AL86" s="16"/>
      <c r="AM86" s="16"/>
    </row>
    <row r="87" spans="1:39" x14ac:dyDescent="0.3">
      <c r="A87" s="16"/>
      <c r="B87" s="16"/>
      <c r="C87" s="17"/>
      <c r="D87" s="16"/>
      <c r="E87" s="16"/>
      <c r="F87" s="16"/>
      <c r="G87" s="16"/>
      <c r="H87" s="16"/>
      <c r="I87" s="16"/>
      <c r="J87" s="16"/>
      <c r="K87" s="16"/>
      <c r="L87" s="16"/>
      <c r="M87" s="16"/>
      <c r="N87" s="16"/>
      <c r="O87" s="16"/>
      <c r="P87" s="16"/>
      <c r="Q87" s="16"/>
      <c r="R87" s="16"/>
      <c r="S87" s="16"/>
      <c r="T87" s="16"/>
      <c r="U87" s="16"/>
      <c r="V87" s="16"/>
      <c r="W87" s="16"/>
      <c r="X87" s="16"/>
      <c r="Y87" s="16"/>
      <c r="Z87" s="16"/>
      <c r="AA87" s="16"/>
      <c r="AB87" s="16"/>
      <c r="AC87" s="16"/>
      <c r="AD87" s="16"/>
      <c r="AE87" s="17"/>
      <c r="AF87" s="16"/>
      <c r="AG87" s="16"/>
      <c r="AH87" s="16"/>
      <c r="AI87" s="16"/>
      <c r="AJ87" s="16"/>
      <c r="AK87" s="16"/>
      <c r="AL87" s="16"/>
      <c r="AM87" s="16"/>
    </row>
    <row r="88" spans="1:39" x14ac:dyDescent="0.3">
      <c r="A88" s="16"/>
      <c r="B88" s="16"/>
      <c r="C88" s="17"/>
      <c r="D88" s="16"/>
      <c r="E88" s="16"/>
      <c r="F88" s="16"/>
      <c r="G88" s="16"/>
      <c r="H88" s="16"/>
      <c r="I88" s="16"/>
      <c r="J88" s="16"/>
      <c r="K88" s="16"/>
      <c r="L88" s="16"/>
      <c r="M88" s="16"/>
      <c r="N88" s="16"/>
      <c r="O88" s="16"/>
      <c r="P88" s="16"/>
      <c r="Q88" s="16"/>
      <c r="R88" s="16"/>
      <c r="S88" s="16"/>
      <c r="T88" s="16"/>
      <c r="U88" s="16"/>
      <c r="V88" s="16"/>
      <c r="W88" s="16"/>
      <c r="X88" s="16"/>
      <c r="Y88" s="16"/>
      <c r="Z88" s="16"/>
      <c r="AA88" s="16"/>
      <c r="AB88" s="16"/>
      <c r="AC88" s="16"/>
      <c r="AD88" s="16"/>
      <c r="AE88" s="17"/>
      <c r="AF88" s="16"/>
      <c r="AG88" s="16"/>
      <c r="AH88" s="16"/>
      <c r="AI88" s="16"/>
      <c r="AJ88" s="16"/>
      <c r="AK88" s="16"/>
      <c r="AL88" s="16"/>
      <c r="AM88" s="16"/>
    </row>
    <row r="89" spans="1:39" x14ac:dyDescent="0.3">
      <c r="A89" s="16"/>
      <c r="B89" s="16"/>
      <c r="C89" s="17"/>
      <c r="D89" s="16"/>
      <c r="E89" s="16"/>
      <c r="F89" s="16"/>
      <c r="G89" s="16"/>
      <c r="H89" s="16"/>
      <c r="I89" s="16"/>
      <c r="J89" s="16"/>
      <c r="K89" s="16"/>
      <c r="L89" s="16"/>
      <c r="M89" s="16"/>
      <c r="N89" s="16"/>
      <c r="O89" s="16"/>
      <c r="P89" s="16"/>
      <c r="Q89" s="16"/>
      <c r="R89" s="16"/>
      <c r="S89" s="16"/>
      <c r="T89" s="16"/>
      <c r="U89" s="16"/>
      <c r="V89" s="16"/>
      <c r="W89" s="16"/>
      <c r="X89" s="16"/>
      <c r="Y89" s="16"/>
      <c r="Z89" s="16"/>
      <c r="AA89" s="16"/>
      <c r="AB89" s="16"/>
      <c r="AC89" s="16"/>
      <c r="AD89" s="16"/>
      <c r="AE89" s="17"/>
      <c r="AF89" s="16"/>
      <c r="AG89" s="16"/>
      <c r="AH89" s="16"/>
      <c r="AI89" s="16"/>
      <c r="AJ89" s="16"/>
      <c r="AK89" s="16"/>
      <c r="AL89" s="16"/>
      <c r="AM89" s="16"/>
    </row>
    <row r="90" spans="1:39" x14ac:dyDescent="0.3">
      <c r="A90" s="16"/>
      <c r="B90" s="16"/>
      <c r="C90" s="17"/>
      <c r="D90" s="16"/>
      <c r="E90" s="16"/>
      <c r="F90" s="16"/>
      <c r="G90" s="16"/>
      <c r="H90" s="16"/>
      <c r="I90" s="16"/>
      <c r="J90" s="16"/>
      <c r="K90" s="16"/>
      <c r="L90" s="16"/>
      <c r="M90" s="16"/>
      <c r="N90" s="16"/>
      <c r="O90" s="16"/>
      <c r="P90" s="16"/>
      <c r="Q90" s="16"/>
      <c r="R90" s="16"/>
      <c r="S90" s="16"/>
      <c r="T90" s="16"/>
      <c r="U90" s="16"/>
      <c r="V90" s="16"/>
      <c r="W90" s="16"/>
      <c r="X90" s="16"/>
      <c r="Y90" s="16"/>
      <c r="Z90" s="16"/>
      <c r="AA90" s="16"/>
      <c r="AB90" s="16"/>
      <c r="AC90" s="16"/>
      <c r="AD90" s="16"/>
      <c r="AE90" s="17"/>
      <c r="AF90" s="16"/>
      <c r="AG90" s="16"/>
      <c r="AH90" s="16"/>
      <c r="AI90" s="16"/>
      <c r="AJ90" s="16"/>
      <c r="AK90" s="16"/>
      <c r="AL90" s="16"/>
      <c r="AM90" s="16"/>
    </row>
    <row r="91" spans="1:39" x14ac:dyDescent="0.3">
      <c r="A91" s="16"/>
      <c r="B91" s="16"/>
      <c r="C91" s="17"/>
      <c r="D91" s="16"/>
      <c r="E91" s="16"/>
      <c r="F91" s="16"/>
      <c r="G91" s="16"/>
      <c r="H91" s="16"/>
      <c r="I91" s="16"/>
      <c r="J91" s="16"/>
      <c r="K91" s="16"/>
      <c r="L91" s="16"/>
      <c r="M91" s="16"/>
      <c r="N91" s="16"/>
      <c r="O91" s="16"/>
      <c r="P91" s="16"/>
      <c r="Q91" s="16"/>
      <c r="R91" s="16"/>
      <c r="S91" s="16"/>
      <c r="T91" s="16"/>
      <c r="U91" s="16"/>
      <c r="V91" s="16"/>
      <c r="W91" s="16"/>
      <c r="X91" s="16"/>
      <c r="Y91" s="16"/>
      <c r="Z91" s="16"/>
      <c r="AA91" s="16"/>
      <c r="AB91" s="16"/>
      <c r="AC91" s="16"/>
      <c r="AD91" s="16"/>
      <c r="AE91" s="17"/>
      <c r="AF91" s="16"/>
      <c r="AG91" s="16"/>
      <c r="AH91" s="16"/>
      <c r="AI91" s="16"/>
      <c r="AJ91" s="16"/>
      <c r="AK91" s="16"/>
      <c r="AL91" s="16"/>
      <c r="AM91" s="16"/>
    </row>
    <row r="92" spans="1:39" x14ac:dyDescent="0.3">
      <c r="A92" s="16"/>
      <c r="B92" s="16"/>
      <c r="C92" s="17"/>
      <c r="D92" s="16"/>
      <c r="E92" s="16"/>
      <c r="F92" s="16"/>
      <c r="G92" s="16"/>
      <c r="H92" s="16"/>
      <c r="I92" s="16"/>
      <c r="J92" s="16"/>
      <c r="K92" s="16"/>
      <c r="L92" s="16"/>
      <c r="M92" s="16"/>
      <c r="N92" s="16"/>
      <c r="O92" s="16"/>
      <c r="P92" s="16"/>
      <c r="Q92" s="16"/>
      <c r="R92" s="16"/>
      <c r="S92" s="16"/>
      <c r="T92" s="16"/>
      <c r="U92" s="16"/>
      <c r="V92" s="16"/>
      <c r="W92" s="16"/>
      <c r="X92" s="16"/>
      <c r="Y92" s="16"/>
      <c r="Z92" s="16"/>
      <c r="AA92" s="16"/>
      <c r="AB92" s="16"/>
      <c r="AC92" s="16"/>
      <c r="AD92" s="16"/>
      <c r="AE92" s="17"/>
      <c r="AF92" s="16"/>
      <c r="AG92" s="16"/>
      <c r="AH92" s="16"/>
      <c r="AI92" s="16"/>
      <c r="AJ92" s="16"/>
      <c r="AK92" s="16"/>
      <c r="AL92" s="16"/>
      <c r="AM92" s="16"/>
    </row>
    <row r="93" spans="1:39" x14ac:dyDescent="0.3">
      <c r="A93" s="16"/>
      <c r="B93" s="16"/>
      <c r="C93" s="17"/>
      <c r="D93" s="16"/>
      <c r="E93" s="16"/>
      <c r="F93" s="16"/>
      <c r="G93" s="16"/>
      <c r="H93" s="16"/>
      <c r="I93" s="16"/>
      <c r="J93" s="16"/>
      <c r="K93" s="16"/>
      <c r="L93" s="16"/>
      <c r="M93" s="16"/>
      <c r="N93" s="16"/>
      <c r="O93" s="16"/>
      <c r="P93" s="16"/>
      <c r="Q93" s="16"/>
      <c r="R93" s="16"/>
      <c r="S93" s="16"/>
      <c r="T93" s="16"/>
      <c r="U93" s="16"/>
      <c r="V93" s="16"/>
      <c r="W93" s="16"/>
      <c r="X93" s="16"/>
      <c r="Y93" s="16"/>
      <c r="Z93" s="16"/>
      <c r="AA93" s="16"/>
      <c r="AB93" s="16"/>
      <c r="AC93" s="16"/>
      <c r="AD93" s="16"/>
      <c r="AE93" s="17"/>
      <c r="AF93" s="16"/>
      <c r="AG93" s="16"/>
      <c r="AH93" s="16"/>
      <c r="AI93" s="16"/>
      <c r="AJ93" s="16"/>
      <c r="AK93" s="16"/>
      <c r="AL93" s="16"/>
      <c r="AM93" s="16"/>
    </row>
    <row r="94" spans="1:39" x14ac:dyDescent="0.3">
      <c r="A94" s="16"/>
      <c r="B94" s="16"/>
      <c r="C94" s="17"/>
      <c r="D94" s="16"/>
      <c r="E94" s="16"/>
      <c r="F94" s="16"/>
      <c r="G94" s="16"/>
      <c r="H94" s="16"/>
      <c r="I94" s="16"/>
      <c r="J94" s="16"/>
      <c r="K94" s="16"/>
      <c r="L94" s="16"/>
      <c r="M94" s="16"/>
      <c r="N94" s="16"/>
      <c r="O94" s="16"/>
      <c r="P94" s="16"/>
      <c r="Q94" s="16"/>
      <c r="R94" s="16"/>
      <c r="S94" s="16"/>
      <c r="T94" s="16"/>
      <c r="U94" s="16"/>
      <c r="V94" s="16"/>
      <c r="W94" s="16"/>
      <c r="X94" s="16"/>
      <c r="Y94" s="16"/>
      <c r="Z94" s="16"/>
      <c r="AA94" s="16"/>
      <c r="AB94" s="16"/>
      <c r="AC94" s="16"/>
      <c r="AD94" s="16"/>
      <c r="AE94" s="17"/>
      <c r="AF94" s="16"/>
      <c r="AG94" s="16"/>
      <c r="AH94" s="16"/>
      <c r="AI94" s="16"/>
      <c r="AJ94" s="16"/>
      <c r="AK94" s="16"/>
      <c r="AL94" s="16"/>
      <c r="AM94" s="16"/>
    </row>
    <row r="95" spans="1:39" x14ac:dyDescent="0.3">
      <c r="A95" s="16"/>
      <c r="B95" s="16"/>
      <c r="C95" s="17"/>
      <c r="D95" s="16"/>
      <c r="E95" s="16"/>
      <c r="F95" s="16"/>
      <c r="G95" s="16"/>
      <c r="H95" s="16"/>
      <c r="I95" s="16"/>
      <c r="J95" s="16"/>
      <c r="K95" s="16"/>
      <c r="L95" s="16"/>
      <c r="M95" s="16"/>
      <c r="N95" s="16"/>
      <c r="O95" s="16"/>
      <c r="P95" s="16"/>
      <c r="Q95" s="16"/>
      <c r="R95" s="16"/>
      <c r="S95" s="16"/>
      <c r="T95" s="16"/>
      <c r="U95" s="16"/>
      <c r="V95" s="16"/>
      <c r="W95" s="16"/>
      <c r="X95" s="16"/>
      <c r="Y95" s="16"/>
      <c r="Z95" s="16"/>
      <c r="AA95" s="16"/>
      <c r="AB95" s="16"/>
      <c r="AC95" s="16"/>
      <c r="AD95" s="16"/>
      <c r="AE95" s="17"/>
      <c r="AF95" s="16"/>
      <c r="AG95" s="16"/>
      <c r="AH95" s="16"/>
      <c r="AI95" s="16"/>
      <c r="AJ95" s="16"/>
      <c r="AK95" s="16"/>
      <c r="AL95" s="16"/>
      <c r="AM95" s="16"/>
    </row>
    <row r="96" spans="1:39" x14ac:dyDescent="0.3">
      <c r="A96" s="16"/>
      <c r="B96" s="16"/>
      <c r="C96" s="17"/>
      <c r="D96" s="16"/>
      <c r="E96" s="16"/>
      <c r="F96" s="16"/>
      <c r="G96" s="16"/>
      <c r="H96" s="16"/>
      <c r="I96" s="16"/>
      <c r="J96" s="16"/>
      <c r="K96" s="16"/>
      <c r="L96" s="16"/>
      <c r="M96" s="16"/>
      <c r="N96" s="16"/>
      <c r="O96" s="16"/>
      <c r="P96" s="16"/>
      <c r="Q96" s="16"/>
      <c r="R96" s="16"/>
      <c r="S96" s="16"/>
      <c r="T96" s="16"/>
      <c r="U96" s="16"/>
      <c r="V96" s="16"/>
      <c r="W96" s="16"/>
      <c r="X96" s="16"/>
      <c r="Y96" s="16"/>
      <c r="Z96" s="16"/>
      <c r="AA96" s="16"/>
      <c r="AB96" s="16"/>
      <c r="AC96" s="16"/>
      <c r="AD96" s="16"/>
      <c r="AE96" s="17"/>
      <c r="AF96" s="16"/>
      <c r="AG96" s="16"/>
      <c r="AH96" s="16"/>
      <c r="AI96" s="16"/>
      <c r="AJ96" s="16"/>
      <c r="AK96" s="16"/>
      <c r="AL96" s="16"/>
      <c r="AM96" s="16"/>
    </row>
    <row r="97" spans="1:39" x14ac:dyDescent="0.3">
      <c r="A97" s="16"/>
      <c r="B97" s="16"/>
      <c r="C97" s="17"/>
      <c r="D97" s="16"/>
      <c r="E97" s="16"/>
      <c r="F97" s="16"/>
      <c r="G97" s="16"/>
      <c r="H97" s="16"/>
      <c r="I97" s="16"/>
      <c r="J97" s="16"/>
      <c r="K97" s="16"/>
      <c r="L97" s="16"/>
      <c r="M97" s="16"/>
      <c r="N97" s="16"/>
      <c r="O97" s="16"/>
      <c r="P97" s="16"/>
      <c r="Q97" s="16"/>
      <c r="R97" s="16"/>
      <c r="S97" s="16"/>
      <c r="T97" s="16"/>
      <c r="U97" s="16"/>
      <c r="V97" s="16"/>
      <c r="W97" s="16"/>
      <c r="X97" s="16"/>
      <c r="Y97" s="16"/>
      <c r="Z97" s="16"/>
      <c r="AA97" s="16"/>
      <c r="AB97" s="16"/>
      <c r="AC97" s="16"/>
      <c r="AD97" s="16"/>
      <c r="AE97" s="17"/>
      <c r="AF97" s="16"/>
      <c r="AG97" s="16"/>
      <c r="AH97" s="16"/>
      <c r="AI97" s="16"/>
      <c r="AJ97" s="16"/>
      <c r="AK97" s="16"/>
      <c r="AL97" s="16"/>
      <c r="AM97" s="16"/>
    </row>
    <row r="98" spans="1:39" x14ac:dyDescent="0.3">
      <c r="A98" s="16"/>
      <c r="B98" s="16"/>
      <c r="C98" s="17"/>
      <c r="D98" s="16"/>
      <c r="E98" s="16"/>
      <c r="F98" s="16"/>
      <c r="G98" s="16"/>
      <c r="H98" s="16"/>
      <c r="I98" s="16"/>
      <c r="J98" s="16"/>
      <c r="K98" s="16"/>
      <c r="L98" s="16"/>
      <c r="M98" s="16"/>
      <c r="N98" s="16"/>
      <c r="O98" s="16"/>
      <c r="P98" s="16"/>
      <c r="Q98" s="16"/>
      <c r="R98" s="16"/>
      <c r="S98" s="16"/>
      <c r="T98" s="16"/>
      <c r="U98" s="16"/>
      <c r="V98" s="16"/>
      <c r="W98" s="16"/>
      <c r="X98" s="16"/>
      <c r="Y98" s="16"/>
      <c r="Z98" s="16"/>
      <c r="AA98" s="16"/>
      <c r="AB98" s="16"/>
      <c r="AC98" s="16"/>
      <c r="AD98" s="16"/>
      <c r="AE98" s="17"/>
      <c r="AF98" s="16"/>
      <c r="AG98" s="16"/>
      <c r="AH98" s="16"/>
      <c r="AI98" s="16"/>
      <c r="AJ98" s="16"/>
      <c r="AK98" s="16"/>
      <c r="AL98" s="16"/>
      <c r="AM98" s="16"/>
    </row>
    <row r="99" spans="1:39" x14ac:dyDescent="0.3">
      <c r="A99" s="16"/>
      <c r="B99" s="16"/>
      <c r="C99" s="17"/>
      <c r="D99" s="16"/>
      <c r="E99" s="16"/>
      <c r="F99" s="16"/>
      <c r="G99" s="16"/>
      <c r="H99" s="16"/>
      <c r="I99" s="16"/>
      <c r="J99" s="16"/>
      <c r="K99" s="16"/>
      <c r="L99" s="16"/>
      <c r="M99" s="16"/>
      <c r="N99" s="16"/>
      <c r="O99" s="16"/>
      <c r="P99" s="16"/>
      <c r="Q99" s="16"/>
      <c r="R99" s="16"/>
      <c r="S99" s="16"/>
      <c r="T99" s="16"/>
      <c r="U99" s="16"/>
      <c r="V99" s="16"/>
      <c r="W99" s="16"/>
      <c r="X99" s="16"/>
      <c r="Y99" s="16"/>
      <c r="Z99" s="16"/>
      <c r="AA99" s="16"/>
      <c r="AB99" s="16"/>
      <c r="AC99" s="16"/>
      <c r="AD99" s="16"/>
      <c r="AE99" s="17"/>
      <c r="AF99" s="16"/>
      <c r="AG99" s="16"/>
      <c r="AH99" s="16"/>
      <c r="AI99" s="16"/>
      <c r="AJ99" s="16"/>
      <c r="AK99" s="16"/>
      <c r="AL99" s="16"/>
      <c r="AM99" s="16"/>
    </row>
    <row r="100" spans="1:39" x14ac:dyDescent="0.3">
      <c r="A100" s="16"/>
      <c r="B100" s="16"/>
      <c r="C100" s="17"/>
      <c r="D100" s="16"/>
      <c r="E100" s="16"/>
      <c r="F100" s="16"/>
      <c r="G100" s="16"/>
      <c r="H100" s="16"/>
      <c r="I100" s="16"/>
      <c r="J100" s="16"/>
      <c r="K100" s="16"/>
      <c r="L100" s="16"/>
      <c r="M100" s="16"/>
      <c r="N100" s="16"/>
      <c r="O100" s="16"/>
      <c r="P100" s="16"/>
      <c r="Q100" s="16"/>
      <c r="R100" s="16"/>
      <c r="S100" s="16"/>
      <c r="T100" s="16"/>
      <c r="U100" s="16"/>
      <c r="V100" s="16"/>
      <c r="W100" s="16"/>
      <c r="X100" s="16"/>
      <c r="Y100" s="16"/>
      <c r="Z100" s="16"/>
      <c r="AA100" s="16"/>
      <c r="AB100" s="16"/>
      <c r="AC100" s="16"/>
      <c r="AD100" s="16"/>
      <c r="AE100" s="17"/>
      <c r="AF100" s="16"/>
      <c r="AG100" s="16"/>
      <c r="AH100" s="16"/>
      <c r="AI100" s="16"/>
      <c r="AJ100" s="16"/>
      <c r="AK100" s="16"/>
      <c r="AL100" s="16"/>
      <c r="AM100" s="16"/>
    </row>
    <row r="101" spans="1:39" x14ac:dyDescent="0.3">
      <c r="A101" s="16"/>
      <c r="B101" s="16"/>
      <c r="C101" s="17"/>
      <c r="D101" s="16"/>
      <c r="E101" s="16"/>
      <c r="F101" s="16"/>
      <c r="G101" s="16"/>
      <c r="H101" s="16"/>
      <c r="I101" s="16"/>
      <c r="J101" s="16"/>
      <c r="K101" s="16"/>
      <c r="L101" s="16"/>
      <c r="M101" s="16"/>
      <c r="N101" s="16"/>
      <c r="O101" s="16"/>
      <c r="P101" s="16"/>
      <c r="Q101" s="16"/>
      <c r="R101" s="16"/>
      <c r="S101" s="16"/>
      <c r="T101" s="16"/>
      <c r="U101" s="16"/>
      <c r="V101" s="16"/>
      <c r="W101" s="16"/>
      <c r="X101" s="16"/>
      <c r="Y101" s="16"/>
      <c r="Z101" s="16"/>
      <c r="AA101" s="16"/>
      <c r="AB101" s="16"/>
      <c r="AC101" s="16"/>
      <c r="AD101" s="16"/>
      <c r="AE101" s="17"/>
      <c r="AF101" s="16"/>
      <c r="AG101" s="16"/>
      <c r="AH101" s="16"/>
      <c r="AI101" s="16"/>
      <c r="AJ101" s="16"/>
      <c r="AK101" s="16"/>
      <c r="AL101" s="16"/>
      <c r="AM101" s="16"/>
    </row>
    <row r="102" spans="1:39" x14ac:dyDescent="0.3">
      <c r="A102" s="16"/>
      <c r="B102" s="16"/>
      <c r="C102" s="17"/>
      <c r="D102" s="16"/>
      <c r="E102" s="16"/>
      <c r="F102" s="16"/>
      <c r="G102" s="16"/>
      <c r="H102" s="16"/>
      <c r="I102" s="16"/>
      <c r="J102" s="16"/>
      <c r="K102" s="16"/>
      <c r="L102" s="16"/>
      <c r="M102" s="16"/>
      <c r="N102" s="16"/>
      <c r="O102" s="16"/>
      <c r="P102" s="16"/>
      <c r="Q102" s="16"/>
      <c r="R102" s="16"/>
      <c r="S102" s="16"/>
      <c r="T102" s="16"/>
      <c r="U102" s="16"/>
      <c r="V102" s="16"/>
      <c r="W102" s="16"/>
      <c r="X102" s="16"/>
      <c r="Y102" s="16"/>
      <c r="Z102" s="16"/>
      <c r="AA102" s="16"/>
      <c r="AB102" s="16"/>
      <c r="AC102" s="16"/>
      <c r="AD102" s="16"/>
      <c r="AE102" s="17"/>
      <c r="AF102" s="16"/>
      <c r="AG102" s="16"/>
      <c r="AH102" s="16"/>
      <c r="AI102" s="16"/>
      <c r="AJ102" s="16"/>
      <c r="AK102" s="16"/>
      <c r="AL102" s="16"/>
      <c r="AM102" s="16"/>
    </row>
    <row r="103" spans="1:39" x14ac:dyDescent="0.3">
      <c r="A103" s="16"/>
      <c r="B103" s="16"/>
      <c r="C103" s="17"/>
      <c r="D103" s="16"/>
      <c r="E103" s="16"/>
      <c r="F103" s="16"/>
      <c r="G103" s="16"/>
      <c r="H103" s="16"/>
      <c r="I103" s="16"/>
      <c r="J103" s="16"/>
      <c r="K103" s="16"/>
      <c r="L103" s="16"/>
      <c r="M103" s="16"/>
      <c r="N103" s="16"/>
      <c r="O103" s="16"/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  <c r="AA103" s="16"/>
      <c r="AB103" s="16"/>
      <c r="AC103" s="16"/>
      <c r="AD103" s="16"/>
      <c r="AE103" s="17"/>
      <c r="AF103" s="16"/>
      <c r="AG103" s="16"/>
      <c r="AH103" s="16"/>
      <c r="AI103" s="16"/>
      <c r="AJ103" s="16"/>
      <c r="AK103" s="16"/>
      <c r="AL103" s="16"/>
      <c r="AM103" s="16"/>
    </row>
    <row r="104" spans="1:39" x14ac:dyDescent="0.3">
      <c r="A104" s="16"/>
      <c r="B104" s="16"/>
      <c r="C104" s="17"/>
      <c r="D104" s="16"/>
      <c r="E104" s="16"/>
      <c r="F104" s="16"/>
      <c r="G104" s="16"/>
      <c r="H104" s="16"/>
      <c r="I104" s="16"/>
      <c r="J104" s="16"/>
      <c r="K104" s="16"/>
      <c r="L104" s="16"/>
      <c r="M104" s="16"/>
      <c r="N104" s="16"/>
      <c r="O104" s="16"/>
      <c r="P104" s="16"/>
      <c r="Q104" s="16"/>
      <c r="R104" s="16"/>
      <c r="S104" s="16"/>
      <c r="T104" s="16"/>
      <c r="U104" s="16"/>
      <c r="V104" s="16"/>
      <c r="W104" s="16"/>
      <c r="X104" s="16"/>
      <c r="Y104" s="16"/>
      <c r="Z104" s="16"/>
      <c r="AA104" s="16"/>
      <c r="AB104" s="16"/>
      <c r="AC104" s="16"/>
      <c r="AD104" s="16"/>
      <c r="AE104" s="17"/>
      <c r="AF104" s="16"/>
      <c r="AG104" s="16"/>
      <c r="AH104" s="16"/>
      <c r="AI104" s="16"/>
      <c r="AJ104" s="16"/>
      <c r="AK104" s="16"/>
      <c r="AL104" s="16"/>
      <c r="AM104" s="16"/>
    </row>
    <row r="105" spans="1:39" x14ac:dyDescent="0.3">
      <c r="A105" s="16"/>
      <c r="B105" s="16"/>
      <c r="C105" s="17"/>
      <c r="D105" s="16"/>
      <c r="E105" s="16"/>
      <c r="F105" s="16"/>
      <c r="G105" s="16"/>
      <c r="H105" s="16"/>
      <c r="I105" s="16"/>
      <c r="J105" s="16"/>
      <c r="K105" s="16"/>
      <c r="L105" s="16"/>
      <c r="M105" s="16"/>
      <c r="N105" s="16"/>
      <c r="O105" s="16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  <c r="AA105" s="16"/>
      <c r="AB105" s="16"/>
      <c r="AC105" s="16"/>
      <c r="AD105" s="16"/>
      <c r="AE105" s="17"/>
      <c r="AF105" s="16"/>
      <c r="AG105" s="16"/>
      <c r="AH105" s="16"/>
      <c r="AI105" s="16"/>
      <c r="AJ105" s="16"/>
      <c r="AK105" s="16"/>
      <c r="AL105" s="16"/>
      <c r="AM105" s="16"/>
    </row>
    <row r="106" spans="1:39" x14ac:dyDescent="0.3">
      <c r="A106" s="16"/>
      <c r="B106" s="16"/>
      <c r="C106" s="17"/>
      <c r="D106" s="16"/>
      <c r="E106" s="16"/>
      <c r="F106" s="16"/>
      <c r="G106" s="16"/>
      <c r="H106" s="16"/>
      <c r="I106" s="16"/>
      <c r="J106" s="16"/>
      <c r="K106" s="16"/>
      <c r="L106" s="16"/>
      <c r="M106" s="16"/>
      <c r="N106" s="16"/>
      <c r="O106" s="16"/>
      <c r="P106" s="16"/>
      <c r="Q106" s="16"/>
      <c r="R106" s="16"/>
      <c r="S106" s="16"/>
      <c r="T106" s="16"/>
      <c r="U106" s="16"/>
      <c r="V106" s="16"/>
      <c r="W106" s="16"/>
      <c r="X106" s="16"/>
      <c r="Y106" s="16"/>
      <c r="Z106" s="16"/>
      <c r="AA106" s="16"/>
      <c r="AB106" s="16"/>
      <c r="AC106" s="16"/>
      <c r="AD106" s="16"/>
      <c r="AE106" s="17"/>
      <c r="AF106" s="16"/>
      <c r="AG106" s="16"/>
      <c r="AH106" s="16"/>
      <c r="AI106" s="16"/>
      <c r="AJ106" s="16"/>
      <c r="AK106" s="16"/>
      <c r="AL106" s="16"/>
      <c r="AM106" s="16"/>
    </row>
    <row r="107" spans="1:39" x14ac:dyDescent="0.3">
      <c r="A107" s="16"/>
      <c r="B107" s="16"/>
      <c r="C107" s="17"/>
      <c r="D107" s="16"/>
      <c r="E107" s="16"/>
      <c r="F107" s="16"/>
      <c r="G107" s="16"/>
      <c r="H107" s="16"/>
      <c r="I107" s="16"/>
      <c r="J107" s="16"/>
      <c r="K107" s="16"/>
      <c r="L107" s="16"/>
      <c r="M107" s="16"/>
      <c r="N107" s="16"/>
      <c r="O107" s="16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  <c r="AA107" s="16"/>
      <c r="AB107" s="16"/>
      <c r="AC107" s="16"/>
      <c r="AD107" s="16"/>
      <c r="AE107" s="17"/>
      <c r="AF107" s="16"/>
      <c r="AG107" s="16"/>
      <c r="AH107" s="16"/>
      <c r="AI107" s="16"/>
      <c r="AJ107" s="16"/>
      <c r="AK107" s="16"/>
      <c r="AL107" s="16"/>
      <c r="AM107" s="16"/>
    </row>
    <row r="108" spans="1:39" x14ac:dyDescent="0.3">
      <c r="A108" s="16"/>
      <c r="B108" s="16"/>
      <c r="C108" s="17"/>
      <c r="D108" s="16"/>
      <c r="E108" s="16"/>
      <c r="F108" s="16"/>
      <c r="G108" s="16"/>
      <c r="H108" s="16"/>
      <c r="I108" s="16"/>
      <c r="J108" s="16"/>
      <c r="K108" s="16"/>
      <c r="L108" s="16"/>
      <c r="M108" s="16"/>
      <c r="N108" s="16"/>
      <c r="O108" s="16"/>
      <c r="P108" s="16"/>
      <c r="Q108" s="16"/>
      <c r="R108" s="16"/>
      <c r="S108" s="16"/>
      <c r="T108" s="16"/>
      <c r="U108" s="16"/>
      <c r="V108" s="16"/>
      <c r="W108" s="16"/>
      <c r="X108" s="16"/>
      <c r="Y108" s="16"/>
      <c r="Z108" s="16"/>
      <c r="AA108" s="16"/>
      <c r="AB108" s="16"/>
      <c r="AC108" s="16"/>
      <c r="AD108" s="16"/>
      <c r="AE108" s="17"/>
      <c r="AF108" s="16"/>
      <c r="AG108" s="16"/>
      <c r="AH108" s="16"/>
      <c r="AI108" s="16"/>
      <c r="AJ108" s="16"/>
      <c r="AK108" s="16"/>
      <c r="AL108" s="16"/>
      <c r="AM108" s="16"/>
    </row>
    <row r="109" spans="1:39" x14ac:dyDescent="0.3">
      <c r="A109" s="16"/>
      <c r="B109" s="16"/>
      <c r="C109" s="17"/>
      <c r="D109" s="16"/>
      <c r="E109" s="16"/>
      <c r="F109" s="16"/>
      <c r="G109" s="16"/>
      <c r="H109" s="16"/>
      <c r="I109" s="16"/>
      <c r="J109" s="16"/>
      <c r="K109" s="16"/>
      <c r="L109" s="16"/>
      <c r="M109" s="16"/>
      <c r="N109" s="16"/>
      <c r="O109" s="16"/>
      <c r="P109" s="16"/>
      <c r="Q109" s="16"/>
      <c r="R109" s="16"/>
      <c r="S109" s="16"/>
      <c r="T109" s="16"/>
      <c r="U109" s="16"/>
      <c r="V109" s="16"/>
      <c r="W109" s="16"/>
      <c r="X109" s="16"/>
      <c r="Y109" s="16"/>
      <c r="Z109" s="16"/>
      <c r="AA109" s="16"/>
      <c r="AB109" s="16"/>
      <c r="AC109" s="16"/>
      <c r="AD109" s="16"/>
      <c r="AE109" s="17"/>
      <c r="AF109" s="16"/>
      <c r="AG109" s="16"/>
      <c r="AH109" s="16"/>
      <c r="AI109" s="16"/>
      <c r="AJ109" s="16"/>
      <c r="AK109" s="16"/>
      <c r="AL109" s="16"/>
      <c r="AM109" s="16"/>
    </row>
    <row r="110" spans="1:39" x14ac:dyDescent="0.3">
      <c r="A110" s="16"/>
      <c r="B110" s="16"/>
      <c r="C110" s="17"/>
      <c r="D110" s="16"/>
      <c r="E110" s="16"/>
      <c r="F110" s="16"/>
      <c r="G110" s="16"/>
      <c r="H110" s="16"/>
      <c r="I110" s="16"/>
      <c r="J110" s="16"/>
      <c r="K110" s="16"/>
      <c r="L110" s="16"/>
      <c r="M110" s="16"/>
      <c r="N110" s="16"/>
      <c r="O110" s="16"/>
      <c r="P110" s="16"/>
      <c r="Q110" s="16"/>
      <c r="R110" s="16"/>
      <c r="S110" s="16"/>
      <c r="T110" s="16"/>
      <c r="U110" s="16"/>
      <c r="V110" s="16"/>
      <c r="W110" s="16"/>
      <c r="X110" s="16"/>
      <c r="Y110" s="16"/>
      <c r="Z110" s="16"/>
      <c r="AA110" s="16"/>
      <c r="AB110" s="16"/>
      <c r="AC110" s="16"/>
      <c r="AD110" s="16"/>
      <c r="AE110" s="17"/>
      <c r="AF110" s="16"/>
      <c r="AG110" s="16"/>
      <c r="AH110" s="16"/>
      <c r="AI110" s="16"/>
      <c r="AJ110" s="16"/>
      <c r="AK110" s="16"/>
      <c r="AL110" s="16"/>
      <c r="AM110" s="16"/>
    </row>
    <row r="111" spans="1:39" x14ac:dyDescent="0.3">
      <c r="A111" s="16"/>
      <c r="B111" s="16"/>
      <c r="C111" s="17"/>
      <c r="D111" s="16"/>
      <c r="E111" s="16"/>
      <c r="F111" s="16"/>
      <c r="G111" s="16"/>
      <c r="H111" s="16"/>
      <c r="I111" s="16"/>
      <c r="J111" s="16"/>
      <c r="K111" s="16"/>
      <c r="L111" s="16"/>
      <c r="M111" s="16"/>
      <c r="N111" s="16"/>
      <c r="O111" s="16"/>
      <c r="P111" s="16"/>
      <c r="Q111" s="16"/>
      <c r="R111" s="16"/>
      <c r="S111" s="16"/>
      <c r="T111" s="16"/>
      <c r="U111" s="16"/>
      <c r="V111" s="16"/>
      <c r="W111" s="16"/>
      <c r="X111" s="16"/>
      <c r="Y111" s="16"/>
      <c r="Z111" s="16"/>
      <c r="AA111" s="16"/>
      <c r="AB111" s="16"/>
      <c r="AC111" s="16"/>
      <c r="AD111" s="16"/>
      <c r="AE111" s="17"/>
      <c r="AF111" s="16"/>
      <c r="AG111" s="16"/>
      <c r="AH111" s="16"/>
      <c r="AI111" s="16"/>
      <c r="AJ111" s="16"/>
      <c r="AK111" s="16"/>
      <c r="AL111" s="16"/>
      <c r="AM111" s="16"/>
    </row>
    <row r="112" spans="1:39" x14ac:dyDescent="0.3">
      <c r="A112" s="16"/>
      <c r="B112" s="16"/>
      <c r="C112" s="17"/>
      <c r="D112" s="16"/>
      <c r="E112" s="16"/>
      <c r="F112" s="16"/>
      <c r="G112" s="16"/>
      <c r="H112" s="16"/>
      <c r="I112" s="16"/>
      <c r="J112" s="16"/>
      <c r="K112" s="16"/>
      <c r="L112" s="16"/>
      <c r="M112" s="16"/>
      <c r="N112" s="16"/>
      <c r="O112" s="16"/>
      <c r="P112" s="16"/>
      <c r="Q112" s="16"/>
      <c r="R112" s="16"/>
      <c r="S112" s="16"/>
      <c r="T112" s="16"/>
      <c r="U112" s="16"/>
      <c r="V112" s="16"/>
      <c r="W112" s="16"/>
      <c r="X112" s="16"/>
      <c r="Y112" s="16"/>
      <c r="Z112" s="16"/>
      <c r="AA112" s="16"/>
      <c r="AB112" s="16"/>
      <c r="AC112" s="16"/>
      <c r="AD112" s="16"/>
      <c r="AE112" s="17"/>
      <c r="AF112" s="16"/>
      <c r="AG112" s="16"/>
      <c r="AH112" s="16"/>
      <c r="AI112" s="16"/>
      <c r="AJ112" s="16"/>
      <c r="AK112" s="16"/>
      <c r="AL112" s="16"/>
      <c r="AM112" s="16"/>
    </row>
    <row r="113" spans="1:39" x14ac:dyDescent="0.3">
      <c r="A113" s="16"/>
      <c r="B113" s="16"/>
      <c r="C113" s="17"/>
      <c r="D113" s="16"/>
      <c r="E113" s="16"/>
      <c r="F113" s="16"/>
      <c r="G113" s="16"/>
      <c r="H113" s="16"/>
      <c r="I113" s="16"/>
      <c r="J113" s="16"/>
      <c r="K113" s="16"/>
      <c r="L113" s="16"/>
      <c r="M113" s="16"/>
      <c r="N113" s="16"/>
      <c r="O113" s="16"/>
      <c r="P113" s="16"/>
      <c r="Q113" s="16"/>
      <c r="R113" s="16"/>
      <c r="S113" s="16"/>
      <c r="T113" s="16"/>
      <c r="U113" s="16"/>
      <c r="V113" s="16"/>
      <c r="W113" s="16"/>
      <c r="X113" s="16"/>
      <c r="Y113" s="16"/>
      <c r="Z113" s="16"/>
      <c r="AA113" s="16"/>
      <c r="AB113" s="16"/>
      <c r="AC113" s="16"/>
      <c r="AD113" s="16"/>
      <c r="AE113" s="17"/>
      <c r="AF113" s="16"/>
      <c r="AG113" s="16"/>
      <c r="AH113" s="16"/>
      <c r="AI113" s="16"/>
      <c r="AJ113" s="16"/>
      <c r="AK113" s="16"/>
      <c r="AL113" s="16"/>
      <c r="AM113" s="16"/>
    </row>
    <row r="114" spans="1:39" x14ac:dyDescent="0.3">
      <c r="A114" s="16"/>
      <c r="B114" s="16"/>
      <c r="C114" s="17"/>
      <c r="D114" s="16"/>
      <c r="E114" s="16"/>
      <c r="F114" s="16"/>
      <c r="G114" s="16"/>
      <c r="H114" s="16"/>
      <c r="I114" s="16"/>
      <c r="J114" s="16"/>
      <c r="K114" s="16"/>
      <c r="L114" s="16"/>
      <c r="M114" s="16"/>
      <c r="N114" s="16"/>
      <c r="O114" s="16"/>
      <c r="P114" s="16"/>
      <c r="Q114" s="16"/>
      <c r="R114" s="16"/>
      <c r="S114" s="16"/>
      <c r="T114" s="16"/>
      <c r="U114" s="16"/>
      <c r="V114" s="16"/>
      <c r="W114" s="16"/>
      <c r="X114" s="16"/>
      <c r="Y114" s="16"/>
      <c r="Z114" s="16"/>
      <c r="AA114" s="16"/>
      <c r="AB114" s="16"/>
      <c r="AC114" s="16"/>
      <c r="AD114" s="16"/>
      <c r="AE114" s="17"/>
      <c r="AF114" s="16"/>
      <c r="AG114" s="16"/>
      <c r="AH114" s="16"/>
      <c r="AI114" s="16"/>
      <c r="AJ114" s="16"/>
      <c r="AK114" s="16"/>
      <c r="AL114" s="16"/>
      <c r="AM114" s="16"/>
    </row>
    <row r="115" spans="1:39" x14ac:dyDescent="0.3">
      <c r="A115" s="16"/>
      <c r="B115" s="16"/>
      <c r="C115" s="17"/>
      <c r="D115" s="16"/>
      <c r="E115" s="16"/>
      <c r="F115" s="16"/>
      <c r="G115" s="16"/>
      <c r="H115" s="16"/>
      <c r="I115" s="16"/>
      <c r="J115" s="16"/>
      <c r="K115" s="16"/>
      <c r="L115" s="16"/>
      <c r="M115" s="16"/>
      <c r="N115" s="16"/>
      <c r="O115" s="16"/>
      <c r="P115" s="16"/>
      <c r="Q115" s="16"/>
      <c r="R115" s="16"/>
      <c r="S115" s="16"/>
      <c r="T115" s="16"/>
      <c r="U115" s="16"/>
      <c r="V115" s="16"/>
      <c r="W115" s="16"/>
      <c r="X115" s="16"/>
      <c r="Y115" s="16"/>
      <c r="Z115" s="16"/>
      <c r="AA115" s="16"/>
      <c r="AB115" s="16"/>
      <c r="AC115" s="16"/>
      <c r="AD115" s="16"/>
      <c r="AE115" s="17"/>
      <c r="AF115" s="16"/>
      <c r="AG115" s="16"/>
      <c r="AH115" s="16"/>
      <c r="AI115" s="16"/>
      <c r="AJ115" s="16"/>
      <c r="AK115" s="16"/>
      <c r="AL115" s="16"/>
      <c r="AM115" s="16"/>
    </row>
    <row r="116" spans="1:39" x14ac:dyDescent="0.3">
      <c r="A116" s="16"/>
      <c r="B116" s="16"/>
      <c r="C116" s="17"/>
      <c r="D116" s="16"/>
      <c r="E116" s="16"/>
      <c r="F116" s="16"/>
      <c r="G116" s="16"/>
      <c r="H116" s="16"/>
      <c r="I116" s="16"/>
      <c r="J116" s="16"/>
      <c r="K116" s="16"/>
      <c r="L116" s="16"/>
      <c r="M116" s="16"/>
      <c r="N116" s="16"/>
      <c r="O116" s="16"/>
      <c r="P116" s="16"/>
      <c r="Q116" s="16"/>
      <c r="R116" s="16"/>
      <c r="S116" s="16"/>
      <c r="T116" s="16"/>
      <c r="U116" s="16"/>
      <c r="V116" s="16"/>
      <c r="W116" s="16"/>
      <c r="X116" s="16"/>
      <c r="Y116" s="16"/>
      <c r="Z116" s="16"/>
      <c r="AA116" s="16"/>
      <c r="AB116" s="16"/>
      <c r="AC116" s="16"/>
      <c r="AD116" s="16"/>
      <c r="AE116" s="17"/>
      <c r="AF116" s="16"/>
      <c r="AG116" s="16"/>
      <c r="AH116" s="16"/>
      <c r="AI116" s="16"/>
      <c r="AJ116" s="16"/>
      <c r="AK116" s="16"/>
      <c r="AL116" s="16"/>
      <c r="AM116" s="16"/>
    </row>
    <row r="117" spans="1:39" x14ac:dyDescent="0.3">
      <c r="A117" s="16"/>
      <c r="B117" s="16"/>
      <c r="C117" s="17"/>
      <c r="D117" s="16"/>
      <c r="E117" s="16"/>
      <c r="F117" s="16"/>
      <c r="G117" s="16"/>
      <c r="H117" s="16"/>
      <c r="I117" s="16"/>
      <c r="J117" s="16"/>
      <c r="K117" s="16"/>
      <c r="L117" s="16"/>
      <c r="M117" s="16"/>
      <c r="N117" s="16"/>
      <c r="O117" s="16"/>
      <c r="P117" s="16"/>
      <c r="Q117" s="16"/>
      <c r="R117" s="16"/>
      <c r="S117" s="16"/>
      <c r="T117" s="16"/>
      <c r="U117" s="16"/>
      <c r="V117" s="16"/>
      <c r="W117" s="16"/>
      <c r="X117" s="16"/>
      <c r="Y117" s="16"/>
      <c r="Z117" s="16"/>
      <c r="AA117" s="16"/>
      <c r="AB117" s="16"/>
      <c r="AC117" s="16"/>
      <c r="AD117" s="16"/>
      <c r="AE117" s="17"/>
      <c r="AF117" s="16"/>
      <c r="AG117" s="16"/>
      <c r="AH117" s="16"/>
      <c r="AI117" s="16"/>
      <c r="AJ117" s="16"/>
      <c r="AK117" s="16"/>
      <c r="AL117" s="16"/>
      <c r="AM117" s="16"/>
    </row>
    <row r="118" spans="1:39" x14ac:dyDescent="0.3">
      <c r="A118" s="16"/>
      <c r="B118" s="16"/>
      <c r="C118" s="17"/>
      <c r="D118" s="16"/>
      <c r="E118" s="16"/>
      <c r="F118" s="16"/>
      <c r="G118" s="16"/>
      <c r="H118" s="16"/>
      <c r="I118" s="16"/>
      <c r="J118" s="16"/>
      <c r="K118" s="16"/>
      <c r="L118" s="16"/>
      <c r="M118" s="16"/>
      <c r="N118" s="16"/>
      <c r="O118" s="16"/>
      <c r="P118" s="16"/>
      <c r="Q118" s="16"/>
      <c r="R118" s="16"/>
      <c r="S118" s="16"/>
      <c r="T118" s="16"/>
      <c r="U118" s="16"/>
      <c r="V118" s="16"/>
      <c r="W118" s="16"/>
      <c r="X118" s="16"/>
      <c r="Y118" s="16"/>
      <c r="Z118" s="16"/>
      <c r="AA118" s="16"/>
      <c r="AB118" s="16"/>
      <c r="AC118" s="16"/>
      <c r="AD118" s="16"/>
      <c r="AE118" s="17"/>
      <c r="AF118" s="16"/>
      <c r="AG118" s="16"/>
      <c r="AH118" s="16"/>
      <c r="AI118" s="16"/>
      <c r="AJ118" s="16"/>
      <c r="AK118" s="16"/>
      <c r="AL118" s="16"/>
      <c r="AM118" s="16"/>
    </row>
    <row r="119" spans="1:39" x14ac:dyDescent="0.3">
      <c r="A119" s="16"/>
      <c r="B119" s="16"/>
      <c r="C119" s="17"/>
      <c r="D119" s="16"/>
      <c r="E119" s="16"/>
      <c r="F119" s="16"/>
      <c r="G119" s="16"/>
      <c r="H119" s="16"/>
      <c r="I119" s="16"/>
      <c r="J119" s="16"/>
      <c r="K119" s="16"/>
      <c r="L119" s="16"/>
      <c r="M119" s="16"/>
      <c r="N119" s="16"/>
      <c r="O119" s="16"/>
      <c r="P119" s="16"/>
      <c r="Q119" s="16"/>
      <c r="R119" s="16"/>
      <c r="S119" s="16"/>
      <c r="T119" s="16"/>
      <c r="U119" s="16"/>
      <c r="V119" s="16"/>
      <c r="W119" s="16"/>
      <c r="X119" s="16"/>
      <c r="Y119" s="16"/>
      <c r="Z119" s="16"/>
      <c r="AA119" s="16"/>
      <c r="AB119" s="16"/>
      <c r="AC119" s="16"/>
      <c r="AD119" s="16"/>
      <c r="AE119" s="17"/>
      <c r="AF119" s="16"/>
      <c r="AG119" s="16"/>
      <c r="AH119" s="16"/>
      <c r="AI119" s="16"/>
      <c r="AJ119" s="16"/>
      <c r="AK119" s="16"/>
      <c r="AL119" s="16"/>
      <c r="AM119" s="16"/>
    </row>
    <row r="120" spans="1:39" x14ac:dyDescent="0.3">
      <c r="A120" s="16"/>
      <c r="B120" s="16"/>
      <c r="C120" s="17"/>
      <c r="D120" s="16"/>
      <c r="E120" s="16"/>
      <c r="F120" s="16"/>
      <c r="G120" s="16"/>
      <c r="H120" s="16"/>
      <c r="I120" s="16"/>
      <c r="J120" s="16"/>
      <c r="K120" s="16"/>
      <c r="L120" s="16"/>
      <c r="M120" s="16"/>
      <c r="N120" s="16"/>
      <c r="O120" s="16"/>
      <c r="P120" s="16"/>
      <c r="Q120" s="16"/>
      <c r="R120" s="16"/>
      <c r="S120" s="16"/>
      <c r="T120" s="16"/>
      <c r="U120" s="16"/>
      <c r="V120" s="16"/>
      <c r="W120" s="16"/>
      <c r="X120" s="16"/>
      <c r="Y120" s="16"/>
      <c r="Z120" s="16"/>
      <c r="AA120" s="16"/>
      <c r="AB120" s="16"/>
      <c r="AC120" s="16"/>
      <c r="AD120" s="16"/>
      <c r="AE120" s="17"/>
      <c r="AF120" s="16"/>
      <c r="AG120" s="16"/>
      <c r="AH120" s="16"/>
      <c r="AI120" s="16"/>
      <c r="AJ120" s="16"/>
      <c r="AK120" s="16"/>
      <c r="AL120" s="16"/>
      <c r="AM120" s="16"/>
    </row>
    <row r="121" spans="1:39" x14ac:dyDescent="0.3">
      <c r="A121" s="16"/>
      <c r="B121" s="16"/>
      <c r="C121" s="17"/>
      <c r="D121" s="16"/>
      <c r="E121" s="16"/>
      <c r="F121" s="16"/>
      <c r="G121" s="16"/>
      <c r="H121" s="16"/>
      <c r="I121" s="16"/>
      <c r="J121" s="16"/>
      <c r="K121" s="16"/>
      <c r="L121" s="16"/>
      <c r="M121" s="16"/>
      <c r="N121" s="16"/>
      <c r="O121" s="16"/>
      <c r="P121" s="16"/>
      <c r="Q121" s="16"/>
      <c r="R121" s="16"/>
      <c r="S121" s="16"/>
      <c r="T121" s="16"/>
      <c r="U121" s="16"/>
      <c r="V121" s="16"/>
      <c r="W121" s="16"/>
      <c r="X121" s="16"/>
      <c r="Y121" s="16"/>
      <c r="Z121" s="16"/>
      <c r="AA121" s="16"/>
      <c r="AB121" s="16"/>
      <c r="AC121" s="16"/>
      <c r="AD121" s="16"/>
      <c r="AE121" s="17"/>
      <c r="AF121" s="16"/>
      <c r="AG121" s="16"/>
      <c r="AH121" s="16"/>
      <c r="AI121" s="16"/>
      <c r="AJ121" s="16"/>
      <c r="AK121" s="16"/>
      <c r="AL121" s="16"/>
      <c r="AM121" s="16"/>
    </row>
    <row r="122" spans="1:39" x14ac:dyDescent="0.3">
      <c r="A122" s="16"/>
      <c r="B122" s="16"/>
      <c r="C122" s="17"/>
      <c r="D122" s="16"/>
      <c r="E122" s="16"/>
      <c r="F122" s="16"/>
      <c r="G122" s="16"/>
      <c r="H122" s="16"/>
      <c r="I122" s="16"/>
      <c r="J122" s="16"/>
      <c r="K122" s="16"/>
      <c r="L122" s="16"/>
      <c r="M122" s="16"/>
      <c r="N122" s="16"/>
      <c r="O122" s="16"/>
      <c r="P122" s="16"/>
      <c r="Q122" s="16"/>
      <c r="R122" s="16"/>
      <c r="S122" s="16"/>
      <c r="T122" s="16"/>
      <c r="U122" s="16"/>
      <c r="V122" s="16"/>
      <c r="W122" s="16"/>
      <c r="X122" s="16"/>
      <c r="Y122" s="16"/>
      <c r="Z122" s="16"/>
      <c r="AA122" s="16"/>
      <c r="AB122" s="16"/>
      <c r="AC122" s="16"/>
      <c r="AD122" s="16"/>
      <c r="AE122" s="17"/>
      <c r="AF122" s="16"/>
      <c r="AG122" s="16"/>
      <c r="AH122" s="16"/>
      <c r="AI122" s="16"/>
      <c r="AJ122" s="16"/>
      <c r="AK122" s="16"/>
      <c r="AL122" s="16"/>
      <c r="AM122" s="16"/>
    </row>
    <row r="123" spans="1:39" x14ac:dyDescent="0.3">
      <c r="A123" s="16"/>
      <c r="B123" s="16"/>
      <c r="C123" s="17"/>
      <c r="D123" s="16"/>
      <c r="E123" s="16"/>
      <c r="F123" s="16"/>
      <c r="G123" s="16"/>
      <c r="H123" s="16"/>
      <c r="I123" s="16"/>
      <c r="J123" s="16"/>
      <c r="K123" s="16"/>
      <c r="L123" s="16"/>
      <c r="M123" s="16"/>
      <c r="N123" s="16"/>
      <c r="O123" s="16"/>
      <c r="P123" s="16"/>
      <c r="Q123" s="16"/>
      <c r="R123" s="16"/>
      <c r="S123" s="16"/>
      <c r="T123" s="16"/>
      <c r="U123" s="16"/>
      <c r="V123" s="16"/>
      <c r="W123" s="16"/>
      <c r="X123" s="16"/>
      <c r="Y123" s="16"/>
      <c r="Z123" s="16"/>
      <c r="AA123" s="16"/>
      <c r="AB123" s="16"/>
      <c r="AC123" s="16"/>
      <c r="AD123" s="16"/>
      <c r="AE123" s="17"/>
      <c r="AF123" s="16"/>
      <c r="AG123" s="16"/>
      <c r="AH123" s="16"/>
      <c r="AI123" s="16"/>
      <c r="AJ123" s="16"/>
      <c r="AK123" s="16"/>
      <c r="AL123" s="16"/>
      <c r="AM123" s="16"/>
    </row>
    <row r="124" spans="1:39" x14ac:dyDescent="0.3">
      <c r="A124" s="16"/>
      <c r="B124" s="16"/>
      <c r="C124" s="17"/>
      <c r="D124" s="16"/>
      <c r="E124" s="16"/>
      <c r="F124" s="16"/>
      <c r="G124" s="16"/>
      <c r="H124" s="16"/>
      <c r="I124" s="16"/>
      <c r="J124" s="16"/>
      <c r="K124" s="16"/>
      <c r="L124" s="16"/>
      <c r="M124" s="16"/>
      <c r="N124" s="16"/>
      <c r="O124" s="16"/>
      <c r="P124" s="16"/>
      <c r="Q124" s="16"/>
      <c r="R124" s="16"/>
      <c r="S124" s="16"/>
      <c r="T124" s="16"/>
      <c r="U124" s="16"/>
      <c r="V124" s="16"/>
      <c r="W124" s="16"/>
      <c r="X124" s="16"/>
      <c r="Y124" s="16"/>
      <c r="Z124" s="16"/>
      <c r="AA124" s="16"/>
      <c r="AB124" s="16"/>
      <c r="AC124" s="16"/>
      <c r="AD124" s="16"/>
      <c r="AE124" s="17"/>
      <c r="AF124" s="16"/>
      <c r="AG124" s="16"/>
      <c r="AH124" s="16"/>
      <c r="AI124" s="16"/>
      <c r="AJ124" s="16"/>
      <c r="AK124" s="16"/>
      <c r="AL124" s="16"/>
      <c r="AM124" s="16"/>
    </row>
    <row r="125" spans="1:39" x14ac:dyDescent="0.3">
      <c r="A125" s="16"/>
      <c r="B125" s="16"/>
      <c r="C125" s="17"/>
      <c r="D125" s="16"/>
      <c r="E125" s="16"/>
      <c r="F125" s="16"/>
      <c r="G125" s="16"/>
      <c r="H125" s="16"/>
      <c r="I125" s="16"/>
      <c r="J125" s="16"/>
      <c r="K125" s="16"/>
      <c r="L125" s="16"/>
      <c r="M125" s="16"/>
      <c r="N125" s="16"/>
      <c r="O125" s="16"/>
      <c r="P125" s="16"/>
      <c r="Q125" s="16"/>
      <c r="R125" s="16"/>
      <c r="S125" s="16"/>
      <c r="T125" s="16"/>
      <c r="U125" s="16"/>
      <c r="V125" s="16"/>
      <c r="W125" s="16"/>
      <c r="X125" s="16"/>
      <c r="Y125" s="16"/>
      <c r="Z125" s="16"/>
      <c r="AA125" s="16"/>
      <c r="AB125" s="16"/>
      <c r="AC125" s="16"/>
      <c r="AD125" s="16"/>
      <c r="AE125" s="17"/>
      <c r="AF125" s="16"/>
      <c r="AG125" s="16"/>
      <c r="AH125" s="16"/>
      <c r="AI125" s="16"/>
      <c r="AJ125" s="16"/>
      <c r="AK125" s="16"/>
      <c r="AL125" s="16"/>
      <c r="AM125" s="16"/>
    </row>
    <row r="126" spans="1:39" x14ac:dyDescent="0.3">
      <c r="A126" s="16"/>
      <c r="B126" s="16"/>
      <c r="C126" s="17"/>
      <c r="D126" s="16"/>
      <c r="E126" s="16"/>
      <c r="F126" s="16"/>
      <c r="G126" s="16"/>
      <c r="H126" s="16"/>
      <c r="I126" s="16"/>
      <c r="J126" s="16"/>
      <c r="K126" s="16"/>
      <c r="L126" s="16"/>
      <c r="M126" s="16"/>
      <c r="N126" s="16"/>
      <c r="O126" s="16"/>
      <c r="P126" s="16"/>
      <c r="Q126" s="16"/>
      <c r="R126" s="16"/>
      <c r="S126" s="16"/>
      <c r="T126" s="16"/>
      <c r="U126" s="16"/>
      <c r="V126" s="16"/>
      <c r="W126" s="16"/>
      <c r="X126" s="16"/>
      <c r="Y126" s="16"/>
      <c r="Z126" s="16"/>
      <c r="AA126" s="16"/>
      <c r="AB126" s="16"/>
      <c r="AC126" s="16"/>
      <c r="AD126" s="16"/>
      <c r="AE126" s="17"/>
      <c r="AF126" s="16"/>
      <c r="AG126" s="16"/>
      <c r="AH126" s="16"/>
      <c r="AI126" s="16"/>
      <c r="AJ126" s="16"/>
      <c r="AK126" s="16"/>
      <c r="AL126" s="16"/>
      <c r="AM126" s="16"/>
    </row>
    <row r="127" spans="1:39" x14ac:dyDescent="0.3">
      <c r="A127" s="16"/>
      <c r="B127" s="16"/>
      <c r="C127" s="17"/>
      <c r="D127" s="16"/>
      <c r="E127" s="16"/>
      <c r="F127" s="16"/>
      <c r="G127" s="16"/>
      <c r="H127" s="16"/>
      <c r="I127" s="16"/>
      <c r="J127" s="16"/>
      <c r="K127" s="16"/>
      <c r="L127" s="16"/>
      <c r="M127" s="16"/>
      <c r="N127" s="16"/>
      <c r="O127" s="16"/>
      <c r="P127" s="16"/>
      <c r="Q127" s="16"/>
      <c r="R127" s="16"/>
      <c r="S127" s="16"/>
      <c r="T127" s="16"/>
      <c r="U127" s="16"/>
      <c r="V127" s="16"/>
      <c r="W127" s="16"/>
      <c r="X127" s="16"/>
      <c r="Y127" s="16"/>
      <c r="Z127" s="16"/>
      <c r="AA127" s="16"/>
      <c r="AB127" s="16"/>
      <c r="AC127" s="16"/>
      <c r="AD127" s="16"/>
      <c r="AE127" s="17"/>
      <c r="AF127" s="16"/>
      <c r="AG127" s="16"/>
      <c r="AH127" s="16"/>
      <c r="AI127" s="16"/>
      <c r="AJ127" s="16"/>
      <c r="AK127" s="16"/>
      <c r="AL127" s="16"/>
      <c r="AM127" s="16"/>
    </row>
    <row r="128" spans="1:39" x14ac:dyDescent="0.3">
      <c r="A128" s="16"/>
      <c r="B128" s="16"/>
      <c r="C128" s="17"/>
      <c r="D128" s="16"/>
      <c r="E128" s="16"/>
      <c r="F128" s="16"/>
      <c r="G128" s="16"/>
      <c r="H128" s="16"/>
      <c r="I128" s="16"/>
      <c r="J128" s="16"/>
      <c r="K128" s="16"/>
      <c r="L128" s="16"/>
      <c r="M128" s="16"/>
      <c r="N128" s="16"/>
      <c r="O128" s="16"/>
      <c r="P128" s="16"/>
      <c r="Q128" s="16"/>
      <c r="R128" s="16"/>
      <c r="S128" s="16"/>
      <c r="T128" s="16"/>
      <c r="U128" s="16"/>
      <c r="V128" s="16"/>
      <c r="W128" s="16"/>
      <c r="X128" s="16"/>
      <c r="Y128" s="16"/>
      <c r="Z128" s="16"/>
      <c r="AA128" s="16"/>
      <c r="AB128" s="16"/>
      <c r="AC128" s="16"/>
      <c r="AD128" s="16"/>
      <c r="AE128" s="17"/>
      <c r="AF128" s="16"/>
      <c r="AG128" s="16"/>
      <c r="AH128" s="16"/>
      <c r="AI128" s="16"/>
      <c r="AJ128" s="16"/>
      <c r="AK128" s="16"/>
      <c r="AL128" s="16"/>
      <c r="AM128" s="16"/>
    </row>
    <row r="129" spans="1:39" x14ac:dyDescent="0.3">
      <c r="A129" s="16"/>
      <c r="B129" s="16"/>
      <c r="C129" s="17"/>
      <c r="D129" s="16"/>
      <c r="E129" s="16"/>
      <c r="F129" s="16"/>
      <c r="G129" s="16"/>
      <c r="H129" s="16"/>
      <c r="I129" s="16"/>
      <c r="J129" s="16"/>
      <c r="K129" s="16"/>
      <c r="L129" s="16"/>
      <c r="M129" s="16"/>
      <c r="N129" s="16"/>
      <c r="O129" s="16"/>
      <c r="P129" s="16"/>
      <c r="Q129" s="16"/>
      <c r="R129" s="16"/>
      <c r="S129" s="16"/>
      <c r="T129" s="16"/>
      <c r="U129" s="16"/>
      <c r="V129" s="16"/>
      <c r="W129" s="16"/>
      <c r="X129" s="16"/>
      <c r="Y129" s="16"/>
      <c r="Z129" s="16"/>
      <c r="AA129" s="16"/>
      <c r="AB129" s="16"/>
      <c r="AC129" s="16"/>
      <c r="AD129" s="16"/>
      <c r="AE129" s="17"/>
      <c r="AF129" s="16"/>
      <c r="AG129" s="16"/>
      <c r="AH129" s="16"/>
      <c r="AI129" s="16"/>
      <c r="AJ129" s="16"/>
      <c r="AK129" s="16"/>
      <c r="AL129" s="16"/>
      <c r="AM129" s="16"/>
    </row>
    <row r="130" spans="1:39" x14ac:dyDescent="0.3">
      <c r="A130" s="16"/>
      <c r="B130" s="16"/>
      <c r="C130" s="17"/>
      <c r="D130" s="16"/>
      <c r="E130" s="16"/>
      <c r="F130" s="16"/>
      <c r="G130" s="16"/>
      <c r="H130" s="16"/>
      <c r="I130" s="16"/>
      <c r="J130" s="16"/>
      <c r="K130" s="16"/>
      <c r="L130" s="16"/>
      <c r="M130" s="16"/>
      <c r="N130" s="16"/>
      <c r="O130" s="16"/>
      <c r="P130" s="16"/>
      <c r="Q130" s="16"/>
      <c r="R130" s="16"/>
      <c r="S130" s="16"/>
      <c r="T130" s="16"/>
      <c r="U130" s="16"/>
      <c r="V130" s="16"/>
      <c r="W130" s="16"/>
      <c r="X130" s="16"/>
      <c r="Y130" s="16"/>
      <c r="Z130" s="16"/>
      <c r="AA130" s="16"/>
      <c r="AB130" s="16"/>
      <c r="AC130" s="16"/>
      <c r="AD130" s="16"/>
      <c r="AE130" s="17"/>
      <c r="AF130" s="16"/>
      <c r="AG130" s="16"/>
      <c r="AH130" s="16"/>
      <c r="AI130" s="16"/>
      <c r="AJ130" s="16"/>
      <c r="AK130" s="16"/>
      <c r="AL130" s="16"/>
      <c r="AM130" s="16"/>
    </row>
    <row r="131" spans="1:39" x14ac:dyDescent="0.3">
      <c r="A131" s="16"/>
      <c r="B131" s="16"/>
      <c r="C131" s="17"/>
      <c r="D131" s="16"/>
      <c r="E131" s="16"/>
      <c r="F131" s="16"/>
      <c r="G131" s="16"/>
      <c r="H131" s="16"/>
      <c r="I131" s="16"/>
      <c r="J131" s="16"/>
      <c r="K131" s="16"/>
      <c r="L131" s="16"/>
      <c r="M131" s="16"/>
      <c r="N131" s="16"/>
      <c r="O131" s="16"/>
      <c r="P131" s="16"/>
      <c r="Q131" s="16"/>
      <c r="R131" s="16"/>
      <c r="S131" s="16"/>
      <c r="T131" s="16"/>
      <c r="U131" s="16"/>
      <c r="V131" s="16"/>
      <c r="W131" s="16"/>
      <c r="X131" s="16"/>
      <c r="Y131" s="16"/>
      <c r="Z131" s="16"/>
      <c r="AA131" s="16"/>
      <c r="AB131" s="16"/>
      <c r="AC131" s="16"/>
      <c r="AD131" s="16"/>
      <c r="AE131" s="17"/>
      <c r="AF131" s="16"/>
      <c r="AG131" s="16"/>
      <c r="AH131" s="16"/>
      <c r="AI131" s="16"/>
      <c r="AJ131" s="16"/>
      <c r="AK131" s="16"/>
      <c r="AL131" s="16"/>
      <c r="AM131" s="16"/>
    </row>
    <row r="132" spans="1:39" x14ac:dyDescent="0.3">
      <c r="A132" s="16"/>
      <c r="B132" s="16"/>
      <c r="C132" s="17"/>
      <c r="D132" s="16"/>
      <c r="E132" s="16"/>
      <c r="F132" s="16"/>
      <c r="G132" s="16"/>
      <c r="H132" s="16"/>
      <c r="I132" s="16"/>
      <c r="J132" s="16"/>
      <c r="K132" s="16"/>
      <c r="L132" s="16"/>
      <c r="M132" s="16"/>
      <c r="N132" s="16"/>
      <c r="O132" s="16"/>
      <c r="P132" s="16"/>
      <c r="Q132" s="16"/>
      <c r="R132" s="16"/>
      <c r="S132" s="16"/>
      <c r="T132" s="16"/>
      <c r="U132" s="16"/>
      <c r="V132" s="16"/>
      <c r="W132" s="16"/>
      <c r="X132" s="16"/>
      <c r="Y132" s="16"/>
      <c r="Z132" s="16"/>
      <c r="AA132" s="16"/>
      <c r="AB132" s="16"/>
      <c r="AC132" s="16"/>
      <c r="AD132" s="16"/>
      <c r="AE132" s="17"/>
      <c r="AF132" s="16"/>
      <c r="AG132" s="16"/>
      <c r="AH132" s="16"/>
      <c r="AI132" s="16"/>
      <c r="AJ132" s="16"/>
      <c r="AK132" s="16"/>
      <c r="AL132" s="16"/>
      <c r="AM132" s="16"/>
    </row>
    <row r="133" spans="1:39" x14ac:dyDescent="0.3">
      <c r="A133" s="16"/>
      <c r="B133" s="16"/>
      <c r="C133" s="17"/>
      <c r="D133" s="16"/>
      <c r="E133" s="16"/>
      <c r="F133" s="16"/>
      <c r="G133" s="16"/>
      <c r="H133" s="16"/>
      <c r="I133" s="16"/>
      <c r="J133" s="16"/>
      <c r="K133" s="16"/>
      <c r="L133" s="16"/>
      <c r="M133" s="16"/>
      <c r="N133" s="16"/>
      <c r="O133" s="16"/>
      <c r="P133" s="16"/>
      <c r="Q133" s="16"/>
      <c r="R133" s="16"/>
      <c r="S133" s="16"/>
      <c r="T133" s="16"/>
      <c r="U133" s="16"/>
      <c r="V133" s="16"/>
      <c r="W133" s="16"/>
      <c r="X133" s="16"/>
      <c r="Y133" s="16"/>
      <c r="Z133" s="16"/>
      <c r="AA133" s="16"/>
      <c r="AB133" s="16"/>
      <c r="AC133" s="16"/>
      <c r="AD133" s="16"/>
      <c r="AE133" s="17"/>
      <c r="AF133" s="16"/>
      <c r="AG133" s="16"/>
      <c r="AH133" s="16"/>
      <c r="AI133" s="16"/>
      <c r="AJ133" s="16"/>
      <c r="AK133" s="16"/>
      <c r="AL133" s="16"/>
      <c r="AM133" s="16"/>
    </row>
    <row r="134" spans="1:39" x14ac:dyDescent="0.3">
      <c r="A134" s="16"/>
      <c r="B134" s="16"/>
      <c r="C134" s="17"/>
      <c r="D134" s="16"/>
      <c r="E134" s="16"/>
      <c r="F134" s="16"/>
      <c r="G134" s="16"/>
      <c r="H134" s="16"/>
      <c r="I134" s="16"/>
      <c r="J134" s="16"/>
      <c r="K134" s="16"/>
      <c r="L134" s="16"/>
      <c r="M134" s="16"/>
      <c r="N134" s="16"/>
      <c r="O134" s="16"/>
      <c r="P134" s="16"/>
      <c r="Q134" s="16"/>
      <c r="R134" s="16"/>
      <c r="S134" s="16"/>
      <c r="T134" s="16"/>
      <c r="U134" s="16"/>
      <c r="V134" s="16"/>
      <c r="W134" s="16"/>
      <c r="X134" s="16"/>
      <c r="Y134" s="16"/>
      <c r="Z134" s="16"/>
      <c r="AA134" s="16"/>
      <c r="AB134" s="16"/>
      <c r="AC134" s="16"/>
      <c r="AD134" s="16"/>
      <c r="AE134" s="17"/>
      <c r="AF134" s="16"/>
      <c r="AG134" s="16"/>
      <c r="AH134" s="16"/>
      <c r="AI134" s="16"/>
      <c r="AJ134" s="16"/>
      <c r="AK134" s="16"/>
      <c r="AL134" s="16"/>
      <c r="AM134" s="16"/>
    </row>
    <row r="135" spans="1:39" x14ac:dyDescent="0.3">
      <c r="A135" s="16"/>
      <c r="B135" s="16"/>
      <c r="C135" s="17"/>
      <c r="D135" s="16"/>
      <c r="E135" s="16"/>
      <c r="F135" s="16"/>
      <c r="G135" s="16"/>
      <c r="H135" s="16"/>
      <c r="I135" s="16"/>
      <c r="J135" s="16"/>
      <c r="K135" s="16"/>
      <c r="L135" s="16"/>
      <c r="M135" s="16"/>
      <c r="N135" s="16"/>
      <c r="O135" s="16"/>
      <c r="P135" s="16"/>
      <c r="Q135" s="16"/>
      <c r="R135" s="16"/>
      <c r="S135" s="16"/>
      <c r="T135" s="16"/>
      <c r="U135" s="16"/>
      <c r="V135" s="16"/>
      <c r="W135" s="16"/>
      <c r="X135" s="16"/>
      <c r="Y135" s="16"/>
      <c r="Z135" s="16"/>
      <c r="AA135" s="16"/>
      <c r="AB135" s="16"/>
      <c r="AC135" s="16"/>
      <c r="AD135" s="16"/>
      <c r="AE135" s="17"/>
      <c r="AF135" s="16"/>
      <c r="AG135" s="16"/>
      <c r="AH135" s="16"/>
      <c r="AI135" s="16"/>
      <c r="AJ135" s="16"/>
      <c r="AK135" s="16"/>
      <c r="AL135" s="16"/>
      <c r="AM135" s="16"/>
    </row>
    <row r="136" spans="1:39" x14ac:dyDescent="0.3">
      <c r="A136" s="16"/>
      <c r="B136" s="16"/>
      <c r="C136" s="17"/>
      <c r="D136" s="16"/>
      <c r="E136" s="16"/>
      <c r="F136" s="16"/>
      <c r="G136" s="16"/>
      <c r="H136" s="16"/>
      <c r="I136" s="16"/>
      <c r="J136" s="16"/>
      <c r="K136" s="16"/>
      <c r="L136" s="16"/>
      <c r="M136" s="16"/>
      <c r="N136" s="16"/>
      <c r="O136" s="16"/>
      <c r="P136" s="16"/>
      <c r="Q136" s="16"/>
      <c r="R136" s="16"/>
      <c r="S136" s="16"/>
      <c r="T136" s="16"/>
      <c r="U136" s="16"/>
      <c r="V136" s="16"/>
      <c r="W136" s="16"/>
      <c r="X136" s="16"/>
      <c r="Y136" s="16"/>
      <c r="Z136" s="16"/>
      <c r="AA136" s="16"/>
      <c r="AB136" s="16"/>
      <c r="AC136" s="16"/>
      <c r="AD136" s="16"/>
      <c r="AE136" s="17"/>
      <c r="AF136" s="16"/>
      <c r="AG136" s="16"/>
      <c r="AH136" s="16"/>
      <c r="AI136" s="16"/>
      <c r="AJ136" s="16"/>
      <c r="AK136" s="16"/>
      <c r="AL136" s="16"/>
      <c r="AM136" s="16"/>
    </row>
    <row r="137" spans="1:39" x14ac:dyDescent="0.3">
      <c r="A137" s="16"/>
      <c r="B137" s="16"/>
      <c r="C137" s="17"/>
      <c r="D137" s="16"/>
      <c r="E137" s="16"/>
      <c r="F137" s="16"/>
      <c r="G137" s="16"/>
      <c r="H137" s="16"/>
      <c r="I137" s="16"/>
      <c r="J137" s="16"/>
      <c r="K137" s="16"/>
      <c r="L137" s="16"/>
      <c r="M137" s="16"/>
      <c r="N137" s="16"/>
      <c r="O137" s="16"/>
      <c r="P137" s="16"/>
      <c r="Q137" s="16"/>
      <c r="R137" s="16"/>
      <c r="S137" s="16"/>
      <c r="T137" s="16"/>
      <c r="U137" s="16"/>
      <c r="V137" s="16"/>
      <c r="W137" s="16"/>
      <c r="X137" s="16"/>
      <c r="Y137" s="16"/>
      <c r="Z137" s="16"/>
      <c r="AA137" s="16"/>
      <c r="AB137" s="16"/>
      <c r="AC137" s="16"/>
      <c r="AD137" s="16"/>
      <c r="AE137" s="17"/>
      <c r="AF137" s="16"/>
      <c r="AG137" s="16"/>
      <c r="AH137" s="16"/>
      <c r="AI137" s="16"/>
      <c r="AJ137" s="16"/>
      <c r="AK137" s="16"/>
      <c r="AL137" s="16"/>
    </row>
    <row r="138" spans="1:39" x14ac:dyDescent="0.3">
      <c r="A138" s="16"/>
      <c r="B138" s="16"/>
      <c r="C138" s="17"/>
      <c r="D138" s="16"/>
      <c r="E138" s="16"/>
      <c r="F138" s="16"/>
      <c r="G138" s="16"/>
      <c r="H138" s="16"/>
      <c r="I138" s="16"/>
      <c r="J138" s="16"/>
      <c r="K138" s="16"/>
      <c r="L138" s="16"/>
      <c r="M138" s="16"/>
      <c r="N138" s="16"/>
      <c r="O138" s="16"/>
      <c r="P138" s="16"/>
      <c r="Q138" s="16"/>
      <c r="R138" s="16"/>
      <c r="S138" s="16"/>
      <c r="T138" s="16"/>
      <c r="U138" s="16"/>
      <c r="V138" s="16"/>
      <c r="W138" s="16"/>
      <c r="X138" s="16"/>
      <c r="Y138" s="16"/>
      <c r="Z138" s="16"/>
      <c r="AA138" s="16"/>
      <c r="AB138" s="16"/>
      <c r="AC138" s="16"/>
      <c r="AD138" s="16"/>
      <c r="AE138" s="17"/>
      <c r="AF138" s="16"/>
      <c r="AG138" s="16"/>
      <c r="AH138" s="16"/>
      <c r="AI138" s="16"/>
      <c r="AJ138" s="16"/>
      <c r="AK138" s="16"/>
      <c r="AL138" s="16"/>
    </row>
    <row r="139" spans="1:39" x14ac:dyDescent="0.3">
      <c r="A139" s="16"/>
      <c r="B139" s="16"/>
      <c r="C139" s="17"/>
      <c r="D139" s="16"/>
      <c r="E139" s="16"/>
      <c r="F139" s="16"/>
      <c r="G139" s="16"/>
      <c r="H139" s="16"/>
      <c r="I139" s="16"/>
      <c r="J139" s="16"/>
      <c r="K139" s="16"/>
      <c r="L139" s="16"/>
      <c r="M139" s="16"/>
      <c r="N139" s="16"/>
      <c r="O139" s="16"/>
      <c r="P139" s="16"/>
      <c r="Q139" s="16"/>
      <c r="R139" s="16"/>
      <c r="S139" s="16"/>
      <c r="T139" s="16"/>
      <c r="U139" s="16"/>
      <c r="V139" s="16"/>
      <c r="W139" s="16"/>
      <c r="X139" s="16"/>
      <c r="Y139" s="16"/>
      <c r="Z139" s="16"/>
      <c r="AA139" s="16"/>
      <c r="AB139" s="16"/>
      <c r="AC139" s="16"/>
      <c r="AD139" s="16"/>
      <c r="AE139" s="17"/>
      <c r="AF139" s="16"/>
      <c r="AG139" s="16"/>
      <c r="AH139" s="16"/>
      <c r="AI139" s="16"/>
      <c r="AJ139" s="16"/>
      <c r="AK139" s="16"/>
      <c r="AL139" s="16"/>
    </row>
    <row r="140" spans="1:39" x14ac:dyDescent="0.3">
      <c r="A140" s="16"/>
      <c r="B140" s="16"/>
      <c r="C140" s="17"/>
      <c r="D140" s="16"/>
      <c r="E140" s="16"/>
      <c r="F140" s="16"/>
      <c r="G140" s="16"/>
      <c r="H140" s="16"/>
      <c r="I140" s="16"/>
      <c r="J140" s="16"/>
      <c r="K140" s="16"/>
      <c r="L140" s="16"/>
      <c r="M140" s="16"/>
      <c r="N140" s="16"/>
      <c r="O140" s="16"/>
      <c r="P140" s="16"/>
      <c r="Q140" s="16"/>
      <c r="R140" s="16"/>
      <c r="S140" s="16"/>
      <c r="T140" s="16"/>
      <c r="U140" s="16"/>
      <c r="V140" s="16"/>
      <c r="W140" s="16"/>
      <c r="X140" s="16"/>
      <c r="Y140" s="16"/>
      <c r="Z140" s="16"/>
      <c r="AA140" s="16"/>
      <c r="AB140" s="16"/>
      <c r="AC140" s="16"/>
      <c r="AD140" s="16"/>
      <c r="AE140" s="17"/>
      <c r="AF140" s="16"/>
      <c r="AG140" s="16"/>
      <c r="AH140" s="16"/>
      <c r="AI140" s="16"/>
      <c r="AJ140" s="16"/>
      <c r="AK140" s="16"/>
      <c r="AL140" s="16"/>
    </row>
  </sheetData>
  <mergeCells count="1">
    <mergeCell ref="S2:AB2"/>
  </mergeCells>
  <pageMargins left="0.7" right="0.7" top="0.75" bottom="0.75" header="0.3" footer="0.3"/>
  <pageSetup paperSize="9" scale="90" orientation="portrait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E92612-B922-4DE5-8021-4BE71ABFFC36}">
  <dimension ref="A1:AJ140"/>
  <sheetViews>
    <sheetView zoomScale="70" zoomScaleNormal="70" zoomScaleSheetLayoutView="70" workbookViewId="0">
      <selection activeCell="L28" sqref="L28"/>
    </sheetView>
  </sheetViews>
  <sheetFormatPr baseColWidth="10" defaultColWidth="11.5546875" defaultRowHeight="13.8" x14ac:dyDescent="0.3"/>
  <cols>
    <col min="1" max="1" width="2" style="15" customWidth="1"/>
    <col min="2" max="2" width="3" style="19" bestFit="1" customWidth="1"/>
    <col min="3" max="3" width="10.44140625" style="15" bestFit="1" customWidth="1"/>
    <col min="4" max="4" width="8.33203125" style="15" bestFit="1" customWidth="1"/>
    <col min="5" max="8" width="3.88671875" style="15" customWidth="1"/>
    <col min="9" max="9" width="2" style="15" customWidth="1"/>
    <col min="10" max="10" width="6.6640625" style="15" bestFit="1" customWidth="1"/>
    <col min="11" max="11" width="17.44140625" style="113" bestFit="1" customWidth="1"/>
    <col min="12" max="14" width="4.21875" style="113" customWidth="1"/>
    <col min="15" max="15" width="11.109375" style="113" bestFit="1" customWidth="1"/>
    <col min="16" max="16" width="3.33203125" style="15" bestFit="1" customWidth="1"/>
    <col min="17" max="17" width="2" style="15" bestFit="1" customWidth="1"/>
    <col min="18" max="18" width="18" style="15" customWidth="1"/>
    <col min="19" max="25" width="3.6640625" style="15" customWidth="1"/>
    <col min="26" max="26" width="6.44140625" style="15" bestFit="1" customWidth="1"/>
    <col min="27" max="27" width="2.33203125" style="15" customWidth="1"/>
    <col min="28" max="28" width="3" style="19" bestFit="1" customWidth="1"/>
    <col min="29" max="29" width="26.21875" style="15" customWidth="1"/>
    <col min="30" max="31" width="3.77734375" style="15" customWidth="1"/>
    <col min="32" max="32" width="4.88671875" style="15" bestFit="1" customWidth="1"/>
    <col min="33" max="33" width="3.77734375" style="15" customWidth="1"/>
    <col min="34" max="34" width="2" style="15" customWidth="1"/>
    <col min="35" max="16384" width="11.5546875" style="15"/>
  </cols>
  <sheetData>
    <row r="1" spans="1:36" x14ac:dyDescent="0.3">
      <c r="A1" s="16"/>
      <c r="B1" s="17"/>
      <c r="C1" s="16"/>
      <c r="D1" s="16"/>
      <c r="E1" s="16"/>
      <c r="F1" s="16"/>
      <c r="G1" s="16"/>
      <c r="H1" s="16"/>
      <c r="I1" s="16"/>
      <c r="J1" s="16"/>
      <c r="K1" s="83"/>
      <c r="L1" s="83"/>
      <c r="M1" s="83"/>
      <c r="N1" s="83"/>
      <c r="O1" s="83"/>
      <c r="P1" s="16"/>
      <c r="Q1" s="16"/>
      <c r="R1" s="16"/>
      <c r="S1" s="16"/>
      <c r="T1" s="16"/>
      <c r="U1" s="16"/>
      <c r="V1" s="16"/>
      <c r="W1" s="16"/>
      <c r="X1" s="16"/>
      <c r="Y1" s="16"/>
      <c r="Z1" s="16"/>
      <c r="AA1" s="16"/>
      <c r="AB1" s="17"/>
      <c r="AC1" s="16"/>
      <c r="AD1" s="16"/>
      <c r="AE1" s="16"/>
      <c r="AF1" s="16"/>
      <c r="AG1" s="16"/>
      <c r="AH1" s="16"/>
      <c r="AI1" s="16"/>
      <c r="AJ1" s="16"/>
    </row>
    <row r="2" spans="1:36" x14ac:dyDescent="0.3">
      <c r="A2" s="16"/>
      <c r="B2" s="20"/>
      <c r="C2" s="20" t="s">
        <v>373</v>
      </c>
      <c r="D2" s="20"/>
      <c r="E2" s="20"/>
      <c r="F2" s="20"/>
      <c r="G2" s="20"/>
      <c r="H2" s="20"/>
      <c r="I2" s="16"/>
      <c r="J2" s="20" t="s">
        <v>433</v>
      </c>
      <c r="K2" s="133"/>
      <c r="L2" s="133"/>
      <c r="M2" s="133"/>
      <c r="N2" s="133"/>
      <c r="O2" s="133"/>
      <c r="P2" s="16"/>
      <c r="Q2" s="20" t="s">
        <v>434</v>
      </c>
      <c r="R2" s="20"/>
      <c r="S2" s="20"/>
      <c r="T2" s="20"/>
      <c r="U2" s="20"/>
      <c r="V2" s="20"/>
      <c r="W2" s="20"/>
      <c r="X2" s="20"/>
      <c r="Y2" s="20"/>
      <c r="Z2" s="20"/>
      <c r="AA2" s="16"/>
      <c r="AB2" s="20" t="s">
        <v>466</v>
      </c>
      <c r="AC2" s="20"/>
      <c r="AD2" s="20"/>
      <c r="AE2" s="20"/>
      <c r="AF2" s="20"/>
      <c r="AG2" s="16"/>
      <c r="AH2" s="16"/>
      <c r="AI2" s="16"/>
      <c r="AJ2" s="16"/>
    </row>
    <row r="3" spans="1:36" x14ac:dyDescent="0.3">
      <c r="A3" s="16"/>
      <c r="B3" s="82" t="s">
        <v>15</v>
      </c>
      <c r="C3" s="82" t="s">
        <v>78</v>
      </c>
      <c r="D3" s="82" t="s">
        <v>534</v>
      </c>
      <c r="E3" s="82" t="s">
        <v>1</v>
      </c>
      <c r="F3" s="82" t="s">
        <v>7</v>
      </c>
      <c r="G3" s="82" t="s">
        <v>64</v>
      </c>
      <c r="H3" s="82" t="s">
        <v>65</v>
      </c>
      <c r="I3" s="16"/>
      <c r="J3" s="82" t="s">
        <v>233</v>
      </c>
      <c r="K3" s="82" t="s">
        <v>231</v>
      </c>
      <c r="L3" s="82"/>
      <c r="M3" s="82" t="s">
        <v>234</v>
      </c>
      <c r="N3" s="82"/>
      <c r="O3" s="82" t="s">
        <v>232</v>
      </c>
      <c r="P3" s="16"/>
      <c r="Q3" s="17"/>
      <c r="R3" s="16"/>
      <c r="S3" s="17" t="s">
        <v>0</v>
      </c>
      <c r="T3" s="17" t="s">
        <v>1</v>
      </c>
      <c r="U3" s="17" t="s">
        <v>2</v>
      </c>
      <c r="V3" s="17" t="s">
        <v>3</v>
      </c>
      <c r="W3" s="17" t="s">
        <v>4</v>
      </c>
      <c r="X3" s="17" t="s">
        <v>5</v>
      </c>
      <c r="Y3" s="17" t="s">
        <v>52</v>
      </c>
      <c r="Z3" s="21" t="s">
        <v>53</v>
      </c>
      <c r="AA3" s="16"/>
      <c r="AB3" s="95" t="s">
        <v>15</v>
      </c>
      <c r="AC3" s="96" t="s">
        <v>78</v>
      </c>
      <c r="AD3" s="95" t="s">
        <v>1</v>
      </c>
      <c r="AE3" s="95" t="s">
        <v>7</v>
      </c>
      <c r="AF3" s="95" t="s">
        <v>382</v>
      </c>
      <c r="AG3" s="16"/>
      <c r="AH3" s="16"/>
      <c r="AI3" s="16"/>
      <c r="AJ3" s="16"/>
    </row>
    <row r="4" spans="1:36" x14ac:dyDescent="0.3">
      <c r="A4" s="16"/>
      <c r="B4" s="85">
        <v>1</v>
      </c>
      <c r="C4" s="86" t="s">
        <v>223</v>
      </c>
      <c r="D4" s="85">
        <v>22</v>
      </c>
      <c r="E4" s="85"/>
      <c r="F4" s="86"/>
      <c r="G4" s="86"/>
      <c r="H4" s="85"/>
      <c r="I4" s="16"/>
      <c r="J4" s="19">
        <v>1</v>
      </c>
      <c r="K4" s="83" t="str">
        <f>+R4</f>
        <v>Scalogno FC</v>
      </c>
      <c r="L4" s="83">
        <v>1</v>
      </c>
      <c r="M4" s="84" t="s">
        <v>6</v>
      </c>
      <c r="N4" s="83">
        <v>3</v>
      </c>
      <c r="O4" s="83" t="str">
        <f>+R5</f>
        <v>Panteras FC</v>
      </c>
      <c r="P4" s="16"/>
      <c r="Q4" s="85">
        <v>1</v>
      </c>
      <c r="R4" s="86" t="s">
        <v>373</v>
      </c>
      <c r="S4" s="85">
        <v>2</v>
      </c>
      <c r="T4" s="86">
        <f>IF(L4&gt;N4,1,0)+IF(L5&gt;N5,1,0)</f>
        <v>0</v>
      </c>
      <c r="U4" s="85">
        <f>IF(L4=N4,1,0)+IF(L5=N5,1,0)</f>
        <v>0</v>
      </c>
      <c r="V4" s="85">
        <f>IF(L4&lt;N4,1,0)+IF(L5&lt;N5,1,0)</f>
        <v>2</v>
      </c>
      <c r="W4" s="85">
        <f>+L4+L5</f>
        <v>2</v>
      </c>
      <c r="X4" s="85">
        <f>+N4+N5</f>
        <v>6</v>
      </c>
      <c r="Y4" s="85">
        <f>+W4-X4</f>
        <v>-4</v>
      </c>
      <c r="Z4" s="89">
        <f>+T4*3+U4*1+V4*0</f>
        <v>0</v>
      </c>
      <c r="AA4" s="16"/>
      <c r="AB4" s="97">
        <v>1</v>
      </c>
      <c r="AC4" s="100" t="s">
        <v>223</v>
      </c>
      <c r="AD4" s="99"/>
      <c r="AE4" s="99"/>
      <c r="AF4" s="99">
        <v>7.4</v>
      </c>
      <c r="AG4" s="16"/>
      <c r="AH4" s="16"/>
      <c r="AI4" s="16"/>
      <c r="AJ4" s="16"/>
    </row>
    <row r="5" spans="1:36" x14ac:dyDescent="0.3">
      <c r="A5" s="16"/>
      <c r="B5" s="17">
        <v>2</v>
      </c>
      <c r="C5" s="16" t="s">
        <v>459</v>
      </c>
      <c r="D5" s="17">
        <v>15</v>
      </c>
      <c r="E5" s="17"/>
      <c r="F5" s="16"/>
      <c r="G5" s="16"/>
      <c r="H5" s="17"/>
      <c r="I5" s="16"/>
      <c r="J5" s="85">
        <v>2</v>
      </c>
      <c r="K5" s="87" t="str">
        <f>+R4</f>
        <v>Scalogno FC</v>
      </c>
      <c r="L5" s="87">
        <v>1</v>
      </c>
      <c r="M5" s="88" t="s">
        <v>6</v>
      </c>
      <c r="N5" s="87">
        <v>3</v>
      </c>
      <c r="O5" s="87" t="str">
        <f>+R5</f>
        <v>Panteras FC</v>
      </c>
      <c r="P5" s="16"/>
      <c r="Q5" s="17">
        <v>2</v>
      </c>
      <c r="R5" s="16" t="s">
        <v>54</v>
      </c>
      <c r="S5" s="17">
        <v>2</v>
      </c>
      <c r="T5" s="16">
        <f>IF(L4&lt;N4,1,0)+IF(L5&lt;N5,1,0)</f>
        <v>2</v>
      </c>
      <c r="U5" s="17">
        <f>IF(L4=N4,1,0)+IF(L5=N5,1,0)</f>
        <v>0</v>
      </c>
      <c r="V5" s="17">
        <f>IF(L4&gt;N4,1,0)+IF(L5&gt;N5,1,0)</f>
        <v>0</v>
      </c>
      <c r="W5" s="17">
        <f>+N4+N5</f>
        <v>6</v>
      </c>
      <c r="X5" s="17">
        <f>+L4+L5</f>
        <v>2</v>
      </c>
      <c r="Y5" s="17">
        <f>+W5-X5</f>
        <v>4</v>
      </c>
      <c r="Z5" s="21">
        <f>+T5*3+U5*1+V5*0</f>
        <v>6</v>
      </c>
      <c r="AA5" s="16"/>
      <c r="AB5" s="97">
        <v>2</v>
      </c>
      <c r="AC5" s="100" t="s">
        <v>459</v>
      </c>
      <c r="AD5" s="99"/>
      <c r="AE5" s="99"/>
      <c r="AF5" s="99">
        <v>6.4</v>
      </c>
      <c r="AG5" s="16"/>
      <c r="AH5" s="16"/>
      <c r="AI5" s="16"/>
      <c r="AJ5" s="16"/>
    </row>
    <row r="6" spans="1:36" x14ac:dyDescent="0.3">
      <c r="A6" s="16"/>
      <c r="B6" s="85">
        <v>3</v>
      </c>
      <c r="C6" s="86" t="s">
        <v>338</v>
      </c>
      <c r="D6" s="85">
        <v>30</v>
      </c>
      <c r="E6" s="85"/>
      <c r="F6" s="86">
        <v>1</v>
      </c>
      <c r="G6" s="86"/>
      <c r="H6" s="85"/>
      <c r="I6" s="16"/>
      <c r="J6" s="16"/>
      <c r="K6" s="83"/>
      <c r="L6" s="83"/>
      <c r="M6" s="83"/>
      <c r="N6" s="83"/>
      <c r="O6" s="83"/>
      <c r="P6" s="16"/>
      <c r="Q6" s="17"/>
      <c r="R6" s="16"/>
      <c r="S6" s="17"/>
      <c r="T6" s="17"/>
      <c r="U6" s="17"/>
      <c r="V6" s="17"/>
      <c r="W6" s="17"/>
      <c r="X6" s="17"/>
      <c r="Y6" s="17"/>
      <c r="Z6" s="21"/>
      <c r="AA6" s="16"/>
      <c r="AB6" s="97">
        <v>3</v>
      </c>
      <c r="AC6" s="100" t="s">
        <v>338</v>
      </c>
      <c r="AD6" s="99"/>
      <c r="AE6" s="99">
        <v>1</v>
      </c>
      <c r="AF6" s="99">
        <v>6.7</v>
      </c>
      <c r="AG6" s="16"/>
      <c r="AH6" s="16"/>
      <c r="AI6" s="16"/>
      <c r="AJ6" s="16"/>
    </row>
    <row r="7" spans="1:36" x14ac:dyDescent="0.3">
      <c r="A7" s="16"/>
      <c r="B7" s="17">
        <v>4</v>
      </c>
      <c r="C7" s="16" t="s">
        <v>460</v>
      </c>
      <c r="D7" s="17">
        <v>24</v>
      </c>
      <c r="E7" s="17"/>
      <c r="F7" s="16"/>
      <c r="G7" s="112"/>
      <c r="H7" s="17"/>
      <c r="I7" s="16"/>
      <c r="J7" s="16"/>
      <c r="K7" s="83"/>
      <c r="L7" s="83"/>
      <c r="M7" s="83"/>
      <c r="N7" s="83"/>
      <c r="O7" s="83"/>
      <c r="P7" s="16"/>
      <c r="Q7" s="20" t="s">
        <v>414</v>
      </c>
      <c r="R7" s="20"/>
      <c r="S7" s="20"/>
      <c r="T7" s="20" t="s">
        <v>57</v>
      </c>
      <c r="U7" s="20"/>
      <c r="V7" s="20"/>
      <c r="W7" s="20"/>
      <c r="X7" s="20" t="s">
        <v>77</v>
      </c>
      <c r="Y7" s="20"/>
      <c r="Z7" s="20"/>
      <c r="AA7" s="16"/>
      <c r="AB7" s="97">
        <v>4</v>
      </c>
      <c r="AC7" s="100" t="s">
        <v>460</v>
      </c>
      <c r="AD7" s="99"/>
      <c r="AE7" s="99"/>
      <c r="AF7" s="99">
        <v>5.8</v>
      </c>
      <c r="AG7" s="16"/>
      <c r="AH7" s="16"/>
      <c r="AI7" s="16"/>
      <c r="AJ7" s="16"/>
    </row>
    <row r="8" spans="1:36" x14ac:dyDescent="0.3">
      <c r="A8" s="16"/>
      <c r="B8" s="85">
        <v>5</v>
      </c>
      <c r="C8" s="86" t="s">
        <v>461</v>
      </c>
      <c r="D8" s="85">
        <v>17</v>
      </c>
      <c r="E8" s="85">
        <v>1</v>
      </c>
      <c r="F8" s="86"/>
      <c r="G8" s="86"/>
      <c r="H8" s="85"/>
      <c r="I8" s="16"/>
      <c r="J8" s="16"/>
      <c r="K8" s="83"/>
      <c r="L8" s="83"/>
      <c r="M8" s="83"/>
      <c r="N8" s="83"/>
      <c r="O8" s="83"/>
      <c r="P8" s="16"/>
      <c r="Q8" s="85">
        <v>1</v>
      </c>
      <c r="R8" s="86" t="s">
        <v>326</v>
      </c>
      <c r="S8" s="85"/>
      <c r="T8" s="86">
        <v>2</v>
      </c>
      <c r="U8" s="86"/>
      <c r="V8" s="85"/>
      <c r="W8" s="85"/>
      <c r="X8" s="85" t="s">
        <v>54</v>
      </c>
      <c r="Y8" s="85"/>
      <c r="Z8" s="85"/>
      <c r="AA8" s="16"/>
      <c r="AB8" s="97">
        <v>5</v>
      </c>
      <c r="AC8" s="100" t="s">
        <v>461</v>
      </c>
      <c r="AD8" s="99">
        <v>1</v>
      </c>
      <c r="AE8" s="99"/>
      <c r="AF8" s="99">
        <v>5.8</v>
      </c>
      <c r="AG8" s="16"/>
      <c r="AH8" s="16"/>
      <c r="AI8" s="16"/>
      <c r="AJ8" s="16"/>
    </row>
    <row r="9" spans="1:36" x14ac:dyDescent="0.3">
      <c r="A9" s="16"/>
      <c r="B9" s="17">
        <v>6</v>
      </c>
      <c r="C9" s="16" t="s">
        <v>440</v>
      </c>
      <c r="D9" s="17">
        <v>20</v>
      </c>
      <c r="E9" s="17"/>
      <c r="F9" s="16"/>
      <c r="G9" s="16"/>
      <c r="H9" s="17"/>
      <c r="I9" s="16"/>
      <c r="J9" s="16"/>
      <c r="K9" s="83"/>
      <c r="L9" s="83"/>
      <c r="M9" s="83"/>
      <c r="N9" s="83"/>
      <c r="O9" s="83"/>
      <c r="P9" s="16"/>
      <c r="Q9" s="17">
        <v>2</v>
      </c>
      <c r="R9" s="16" t="s">
        <v>224</v>
      </c>
      <c r="S9" s="17"/>
      <c r="T9" s="16">
        <v>1</v>
      </c>
      <c r="U9" s="16"/>
      <c r="V9" s="17"/>
      <c r="W9" s="17"/>
      <c r="X9" s="17" t="s">
        <v>373</v>
      </c>
      <c r="Y9" s="17"/>
      <c r="Z9" s="17"/>
      <c r="AA9" s="16"/>
      <c r="AB9" s="97">
        <v>6</v>
      </c>
      <c r="AC9" s="100" t="s">
        <v>56</v>
      </c>
      <c r="AD9" s="99"/>
      <c r="AE9" s="99">
        <v>1</v>
      </c>
      <c r="AF9" s="99">
        <v>6.8</v>
      </c>
      <c r="AG9" s="16"/>
      <c r="AH9" s="16"/>
      <c r="AI9" s="16"/>
      <c r="AJ9" s="16"/>
    </row>
    <row r="10" spans="1:36" x14ac:dyDescent="0.3">
      <c r="A10" s="16"/>
      <c r="B10" s="85">
        <v>7</v>
      </c>
      <c r="C10" s="86" t="s">
        <v>224</v>
      </c>
      <c r="D10" s="85">
        <v>3</v>
      </c>
      <c r="E10" s="85">
        <v>1</v>
      </c>
      <c r="F10" s="86"/>
      <c r="G10" s="86"/>
      <c r="H10" s="85"/>
      <c r="I10" s="16"/>
      <c r="J10" s="16"/>
      <c r="K10" s="83"/>
      <c r="L10" s="83"/>
      <c r="M10" s="83"/>
      <c r="N10" s="83"/>
      <c r="O10" s="83"/>
      <c r="P10" s="16"/>
      <c r="Q10" s="85">
        <v>3</v>
      </c>
      <c r="R10" s="86" t="s">
        <v>461</v>
      </c>
      <c r="S10" s="85"/>
      <c r="T10" s="86">
        <v>1</v>
      </c>
      <c r="U10" s="86"/>
      <c r="V10" s="85"/>
      <c r="W10" s="85"/>
      <c r="X10" s="85" t="s">
        <v>373</v>
      </c>
      <c r="Y10" s="85"/>
      <c r="Z10" s="85"/>
      <c r="AA10" s="16"/>
      <c r="AB10" s="97">
        <v>7</v>
      </c>
      <c r="AC10" s="100" t="s">
        <v>440</v>
      </c>
      <c r="AD10" s="99"/>
      <c r="AE10" s="99"/>
      <c r="AF10" s="99">
        <v>6.6</v>
      </c>
      <c r="AG10" s="16"/>
      <c r="AH10" s="16"/>
      <c r="AI10" s="16"/>
      <c r="AJ10" s="16"/>
    </row>
    <row r="11" spans="1:36" x14ac:dyDescent="0.3">
      <c r="A11" s="16"/>
      <c r="B11" s="17">
        <v>8</v>
      </c>
      <c r="C11" s="16" t="s">
        <v>462</v>
      </c>
      <c r="D11" s="17">
        <v>11</v>
      </c>
      <c r="E11" s="17"/>
      <c r="F11" s="16"/>
      <c r="G11" s="16"/>
      <c r="H11" s="17"/>
      <c r="I11" s="16"/>
      <c r="J11" s="16"/>
      <c r="K11" s="83"/>
      <c r="L11" s="83"/>
      <c r="M11" s="83"/>
      <c r="N11" s="83"/>
      <c r="O11" s="83"/>
      <c r="P11" s="16"/>
      <c r="Q11" s="17">
        <v>4</v>
      </c>
      <c r="R11" s="16" t="s">
        <v>299</v>
      </c>
      <c r="S11" s="17"/>
      <c r="T11" s="16">
        <v>1</v>
      </c>
      <c r="U11" s="112"/>
      <c r="V11" s="17"/>
      <c r="W11" s="17"/>
      <c r="X11" s="17" t="s">
        <v>54</v>
      </c>
      <c r="Y11" s="17"/>
      <c r="Z11" s="17"/>
      <c r="AA11" s="16"/>
      <c r="AB11" s="97">
        <v>8</v>
      </c>
      <c r="AC11" s="100" t="s">
        <v>224</v>
      </c>
      <c r="AD11" s="99">
        <v>1</v>
      </c>
      <c r="AE11" s="99"/>
      <c r="AF11" s="99">
        <v>6.4</v>
      </c>
      <c r="AG11" s="16"/>
      <c r="AH11" s="16"/>
      <c r="AI11" s="16"/>
      <c r="AJ11" s="16"/>
    </row>
    <row r="12" spans="1:36" x14ac:dyDescent="0.3">
      <c r="A12" s="16"/>
      <c r="B12" s="85">
        <v>9</v>
      </c>
      <c r="C12" s="86" t="s">
        <v>56</v>
      </c>
      <c r="D12" s="85">
        <v>9</v>
      </c>
      <c r="E12" s="85"/>
      <c r="F12" s="86">
        <v>1</v>
      </c>
      <c r="G12" s="86"/>
      <c r="H12" s="85"/>
      <c r="I12" s="16"/>
      <c r="J12" s="16"/>
      <c r="K12" s="83"/>
      <c r="L12" s="83"/>
      <c r="M12" s="83"/>
      <c r="N12" s="83"/>
      <c r="O12" s="83"/>
      <c r="P12" s="16"/>
      <c r="Q12" s="85">
        <v>5</v>
      </c>
      <c r="R12" s="86" t="s">
        <v>298</v>
      </c>
      <c r="S12" s="85"/>
      <c r="T12" s="86">
        <v>1</v>
      </c>
      <c r="U12" s="86"/>
      <c r="V12" s="85"/>
      <c r="W12" s="85"/>
      <c r="X12" s="85" t="s">
        <v>54</v>
      </c>
      <c r="Y12" s="85"/>
      <c r="Z12" s="85"/>
      <c r="AA12" s="16"/>
      <c r="AB12" s="97">
        <v>9</v>
      </c>
      <c r="AC12" s="100" t="s">
        <v>462</v>
      </c>
      <c r="AD12" s="99"/>
      <c r="AE12" s="99"/>
      <c r="AF12" s="99">
        <v>4.8</v>
      </c>
      <c r="AG12" s="16"/>
      <c r="AH12" s="16"/>
      <c r="AI12" s="16"/>
      <c r="AJ12" s="16"/>
    </row>
    <row r="13" spans="1:36" x14ac:dyDescent="0.3">
      <c r="A13" s="16"/>
      <c r="B13" s="17"/>
      <c r="C13" s="16"/>
      <c r="D13" s="17"/>
      <c r="E13" s="17"/>
      <c r="F13" s="16"/>
      <c r="G13" s="16"/>
      <c r="H13" s="17"/>
      <c r="I13" s="16"/>
      <c r="J13" s="16"/>
      <c r="K13" s="83"/>
      <c r="L13" s="83"/>
      <c r="M13" s="83"/>
      <c r="N13" s="83"/>
      <c r="O13" s="83"/>
      <c r="P13" s="16"/>
      <c r="Q13" s="16"/>
      <c r="R13" s="16"/>
      <c r="S13" s="16"/>
      <c r="T13" s="16"/>
      <c r="U13" s="16"/>
      <c r="V13" s="16"/>
      <c r="W13" s="16"/>
      <c r="X13" s="16"/>
      <c r="Y13" s="16"/>
      <c r="Z13" s="16"/>
      <c r="AA13" s="16"/>
      <c r="AB13" s="101">
        <v>1</v>
      </c>
      <c r="AC13" s="102" t="s">
        <v>11</v>
      </c>
      <c r="AD13" s="103">
        <v>1</v>
      </c>
      <c r="AE13" s="103">
        <v>2</v>
      </c>
      <c r="AF13" s="103">
        <v>6.9</v>
      </c>
      <c r="AG13" s="16"/>
      <c r="AH13" s="16"/>
      <c r="AI13" s="16"/>
      <c r="AJ13" s="16"/>
    </row>
    <row r="14" spans="1:36" x14ac:dyDescent="0.3">
      <c r="A14" s="16"/>
      <c r="B14" s="20"/>
      <c r="C14" s="20" t="s">
        <v>54</v>
      </c>
      <c r="D14" s="20"/>
      <c r="E14" s="20"/>
      <c r="F14" s="20"/>
      <c r="G14" s="20"/>
      <c r="H14" s="20"/>
      <c r="I14" s="16"/>
      <c r="J14" s="16"/>
      <c r="K14" s="83"/>
      <c r="L14" s="83"/>
      <c r="M14" s="83"/>
      <c r="N14" s="83"/>
      <c r="O14" s="83"/>
      <c r="P14" s="16"/>
      <c r="Q14" s="20" t="s">
        <v>463</v>
      </c>
      <c r="R14" s="20"/>
      <c r="S14" s="20"/>
      <c r="T14" s="20" t="s">
        <v>58</v>
      </c>
      <c r="U14" s="20"/>
      <c r="V14" s="20"/>
      <c r="W14" s="20"/>
      <c r="X14" s="20" t="s">
        <v>77</v>
      </c>
      <c r="Y14" s="20"/>
      <c r="Z14" s="20"/>
      <c r="AA14" s="16"/>
      <c r="AB14" s="101">
        <v>2</v>
      </c>
      <c r="AC14" s="102" t="s">
        <v>310</v>
      </c>
      <c r="AD14" s="103"/>
      <c r="AE14" s="103"/>
      <c r="AF14" s="103">
        <v>5.8</v>
      </c>
      <c r="AG14" s="16"/>
      <c r="AH14" s="16"/>
      <c r="AI14" s="16"/>
      <c r="AJ14" s="16"/>
    </row>
    <row r="15" spans="1:36" x14ac:dyDescent="0.3">
      <c r="A15" s="16"/>
      <c r="B15" s="82" t="s">
        <v>15</v>
      </c>
      <c r="C15" s="82" t="s">
        <v>78</v>
      </c>
      <c r="D15" s="82" t="s">
        <v>534</v>
      </c>
      <c r="E15" s="82" t="s">
        <v>1</v>
      </c>
      <c r="F15" s="82" t="s">
        <v>7</v>
      </c>
      <c r="G15" s="82" t="s">
        <v>64</v>
      </c>
      <c r="H15" s="82" t="s">
        <v>65</v>
      </c>
      <c r="I15" s="16"/>
      <c r="J15" s="16"/>
      <c r="K15" s="83"/>
      <c r="L15" s="134" t="s">
        <v>464</v>
      </c>
      <c r="M15" s="83"/>
      <c r="N15" s="83"/>
      <c r="O15" s="83"/>
      <c r="P15" s="16"/>
      <c r="Q15" s="85">
        <v>1</v>
      </c>
      <c r="R15" s="86" t="s">
        <v>11</v>
      </c>
      <c r="S15" s="85"/>
      <c r="T15" s="86">
        <v>2</v>
      </c>
      <c r="U15" s="86"/>
      <c r="V15" s="85"/>
      <c r="W15" s="85"/>
      <c r="X15" s="85" t="s">
        <v>54</v>
      </c>
      <c r="Y15" s="85"/>
      <c r="Z15" s="85"/>
      <c r="AA15" s="16"/>
      <c r="AB15" s="101">
        <v>3</v>
      </c>
      <c r="AC15" s="102" t="s">
        <v>224</v>
      </c>
      <c r="AD15" s="103"/>
      <c r="AE15" s="103"/>
      <c r="AF15" s="103">
        <v>6.9</v>
      </c>
      <c r="AG15" s="16"/>
      <c r="AH15" s="16"/>
      <c r="AI15" s="16"/>
      <c r="AJ15" s="16"/>
    </row>
    <row r="16" spans="1:36" ht="15.6" x14ac:dyDescent="0.3">
      <c r="A16" s="16"/>
      <c r="B16" s="85">
        <v>1</v>
      </c>
      <c r="C16" s="86" t="s">
        <v>11</v>
      </c>
      <c r="D16" s="87">
        <v>28</v>
      </c>
      <c r="E16" s="87">
        <v>1</v>
      </c>
      <c r="F16" s="87">
        <v>2</v>
      </c>
      <c r="G16" s="87">
        <v>1</v>
      </c>
      <c r="H16" s="87"/>
      <c r="I16" s="16"/>
      <c r="J16" s="16"/>
      <c r="K16" s="83"/>
      <c r="L16" s="135" t="s">
        <v>54</v>
      </c>
      <c r="M16" s="83"/>
      <c r="N16" s="83"/>
      <c r="O16" s="83"/>
      <c r="P16" s="16"/>
      <c r="Q16" s="17">
        <v>2</v>
      </c>
      <c r="R16" s="16" t="s">
        <v>338</v>
      </c>
      <c r="S16" s="17"/>
      <c r="T16" s="16">
        <v>1</v>
      </c>
      <c r="U16" s="16"/>
      <c r="V16" s="17"/>
      <c r="W16" s="17"/>
      <c r="X16" s="17" t="s">
        <v>373</v>
      </c>
      <c r="Y16" s="17"/>
      <c r="Z16" s="17"/>
      <c r="AA16" s="16"/>
      <c r="AB16" s="101">
        <v>4</v>
      </c>
      <c r="AC16" s="102" t="s">
        <v>12</v>
      </c>
      <c r="AD16" s="103"/>
      <c r="AE16" s="103">
        <v>1</v>
      </c>
      <c r="AF16" s="103">
        <v>6.9</v>
      </c>
      <c r="AG16" s="16"/>
      <c r="AH16" s="16"/>
      <c r="AI16" s="16"/>
      <c r="AJ16" s="16"/>
    </row>
    <row r="17" spans="1:36" x14ac:dyDescent="0.3">
      <c r="A17" s="16"/>
      <c r="B17" s="17">
        <v>2</v>
      </c>
      <c r="C17" s="16" t="s">
        <v>310</v>
      </c>
      <c r="D17" s="83">
        <v>14</v>
      </c>
      <c r="E17" s="83"/>
      <c r="F17" s="83"/>
      <c r="G17" s="83"/>
      <c r="H17" s="83"/>
      <c r="I17" s="16"/>
      <c r="J17" s="16"/>
      <c r="K17" s="83"/>
      <c r="L17" s="136" t="s">
        <v>465</v>
      </c>
      <c r="M17" s="83"/>
      <c r="N17" s="83"/>
      <c r="O17" s="83"/>
      <c r="P17" s="16"/>
      <c r="Q17" s="85">
        <v>3</v>
      </c>
      <c r="R17" s="86" t="s">
        <v>56</v>
      </c>
      <c r="S17" s="85"/>
      <c r="T17" s="86">
        <v>1</v>
      </c>
      <c r="U17" s="86"/>
      <c r="V17" s="85"/>
      <c r="W17" s="85"/>
      <c r="X17" s="85" t="s">
        <v>373</v>
      </c>
      <c r="Y17" s="85"/>
      <c r="Z17" s="85"/>
      <c r="AA17" s="16"/>
      <c r="AB17" s="101">
        <v>5</v>
      </c>
      <c r="AC17" s="102" t="s">
        <v>298</v>
      </c>
      <c r="AD17" s="103">
        <v>1</v>
      </c>
      <c r="AE17" s="103">
        <v>1</v>
      </c>
      <c r="AF17" s="103">
        <v>6.7</v>
      </c>
      <c r="AG17" s="16"/>
      <c r="AH17" s="16"/>
      <c r="AI17" s="16"/>
      <c r="AJ17" s="16"/>
    </row>
    <row r="18" spans="1:36" x14ac:dyDescent="0.3">
      <c r="A18" s="16"/>
      <c r="B18" s="85">
        <v>3</v>
      </c>
      <c r="C18" s="86" t="s">
        <v>224</v>
      </c>
      <c r="D18" s="87">
        <v>0</v>
      </c>
      <c r="E18" s="87"/>
      <c r="F18" s="87"/>
      <c r="G18" s="87"/>
      <c r="H18" s="87"/>
      <c r="I18" s="16"/>
      <c r="J18" s="16"/>
      <c r="K18" s="83"/>
      <c r="L18" s="83"/>
      <c r="M18" s="83"/>
      <c r="N18" s="83"/>
      <c r="O18" s="83"/>
      <c r="P18" s="16"/>
      <c r="Q18" s="17">
        <v>4</v>
      </c>
      <c r="R18" s="16" t="s">
        <v>314</v>
      </c>
      <c r="S18" s="17"/>
      <c r="T18" s="16">
        <v>1</v>
      </c>
      <c r="U18" s="112"/>
      <c r="V18" s="17"/>
      <c r="W18" s="17"/>
      <c r="X18" s="17" t="s">
        <v>54</v>
      </c>
      <c r="Y18" s="17"/>
      <c r="Z18" s="17"/>
      <c r="AA18" s="16"/>
      <c r="AB18" s="101">
        <v>6</v>
      </c>
      <c r="AC18" s="138" t="s">
        <v>554</v>
      </c>
      <c r="AD18" s="103">
        <v>1</v>
      </c>
      <c r="AE18" s="103">
        <v>1</v>
      </c>
      <c r="AF18" s="103">
        <v>7.7</v>
      </c>
      <c r="AG18" s="16"/>
      <c r="AH18" s="16"/>
      <c r="AI18" s="16"/>
      <c r="AJ18" s="16"/>
    </row>
    <row r="19" spans="1:36" x14ac:dyDescent="0.3">
      <c r="A19" s="16"/>
      <c r="B19" s="17">
        <v>4</v>
      </c>
      <c r="C19" s="16" t="s">
        <v>12</v>
      </c>
      <c r="D19" s="83">
        <v>32</v>
      </c>
      <c r="E19" s="83"/>
      <c r="F19" s="83">
        <v>1</v>
      </c>
      <c r="G19" s="83"/>
      <c r="H19" s="83"/>
      <c r="I19" s="16"/>
      <c r="J19" s="16"/>
      <c r="K19" s="83"/>
      <c r="L19" s="83"/>
      <c r="M19" s="83"/>
      <c r="N19" s="83"/>
      <c r="O19" s="83"/>
      <c r="P19" s="16"/>
      <c r="Q19" s="85">
        <v>5</v>
      </c>
      <c r="R19" s="86" t="s">
        <v>12</v>
      </c>
      <c r="S19" s="85"/>
      <c r="T19" s="86">
        <v>1</v>
      </c>
      <c r="U19" s="86"/>
      <c r="V19" s="85"/>
      <c r="W19" s="85"/>
      <c r="X19" s="85" t="s">
        <v>54</v>
      </c>
      <c r="Y19" s="85"/>
      <c r="Z19" s="85"/>
      <c r="AA19" s="16"/>
      <c r="AB19" s="101">
        <v>7</v>
      </c>
      <c r="AC19" s="102" t="s">
        <v>326</v>
      </c>
      <c r="AD19" s="103">
        <v>2</v>
      </c>
      <c r="AE19" s="103">
        <v>1</v>
      </c>
      <c r="AF19" s="103">
        <v>7.2</v>
      </c>
      <c r="AG19" s="16"/>
      <c r="AH19" s="16"/>
      <c r="AI19" s="16"/>
      <c r="AJ19" s="16"/>
    </row>
    <row r="20" spans="1:36" x14ac:dyDescent="0.3">
      <c r="A20" s="16"/>
      <c r="B20" s="85">
        <v>5</v>
      </c>
      <c r="C20" s="86" t="s">
        <v>298</v>
      </c>
      <c r="D20" s="87">
        <v>25</v>
      </c>
      <c r="E20" s="87">
        <v>1</v>
      </c>
      <c r="F20" s="87">
        <v>1</v>
      </c>
      <c r="G20" s="87"/>
      <c r="H20" s="87"/>
      <c r="I20" s="16"/>
      <c r="J20" s="16"/>
      <c r="K20" s="83"/>
      <c r="L20" s="83"/>
      <c r="M20" s="83"/>
      <c r="N20" s="83"/>
      <c r="O20" s="83"/>
      <c r="P20" s="16"/>
      <c r="Q20" s="16"/>
      <c r="R20" s="16"/>
      <c r="S20" s="16"/>
      <c r="T20" s="16"/>
      <c r="U20" s="16"/>
      <c r="V20" s="16"/>
      <c r="W20" s="16"/>
      <c r="X20" s="16"/>
      <c r="Y20" s="16"/>
      <c r="Z20" s="16"/>
      <c r="AA20" s="16"/>
      <c r="AB20" s="101">
        <v>8</v>
      </c>
      <c r="AC20" s="102" t="s">
        <v>299</v>
      </c>
      <c r="AD20" s="103">
        <v>1</v>
      </c>
      <c r="AE20" s="103"/>
      <c r="AF20" s="103">
        <v>7.2</v>
      </c>
      <c r="AG20" s="16"/>
      <c r="AH20" s="16"/>
      <c r="AI20" s="16"/>
      <c r="AJ20" s="16"/>
    </row>
    <row r="21" spans="1:36" x14ac:dyDescent="0.3">
      <c r="A21" s="16"/>
      <c r="B21" s="17">
        <v>6</v>
      </c>
      <c r="C21" s="16" t="s">
        <v>314</v>
      </c>
      <c r="D21" s="83">
        <v>16</v>
      </c>
      <c r="E21" s="83">
        <v>1</v>
      </c>
      <c r="F21" s="83">
        <v>1</v>
      </c>
      <c r="G21" s="83"/>
      <c r="H21" s="83"/>
      <c r="I21" s="16"/>
      <c r="J21" s="16"/>
      <c r="K21" s="83"/>
      <c r="L21" s="83"/>
      <c r="M21" s="83"/>
      <c r="N21" s="83"/>
      <c r="O21" s="83"/>
      <c r="P21" s="16"/>
      <c r="Q21" s="16"/>
      <c r="R21" s="16"/>
      <c r="S21" s="16"/>
      <c r="T21" s="16"/>
      <c r="U21" s="16"/>
      <c r="V21" s="16"/>
      <c r="W21" s="16"/>
      <c r="X21" s="16"/>
      <c r="Y21" s="16"/>
      <c r="Z21" s="16"/>
      <c r="AA21" s="16"/>
      <c r="AB21" s="101">
        <v>9</v>
      </c>
      <c r="AC21" s="102" t="s">
        <v>309</v>
      </c>
      <c r="AD21" s="103"/>
      <c r="AE21" s="103"/>
      <c r="AF21" s="103">
        <v>7.4</v>
      </c>
      <c r="AG21" s="16"/>
      <c r="AH21" s="16"/>
      <c r="AI21" s="16"/>
      <c r="AJ21" s="16"/>
    </row>
    <row r="22" spans="1:36" x14ac:dyDescent="0.3">
      <c r="A22" s="16"/>
      <c r="B22" s="85">
        <v>7</v>
      </c>
      <c r="C22" s="86" t="s">
        <v>326</v>
      </c>
      <c r="D22" s="87">
        <v>10</v>
      </c>
      <c r="E22" s="87">
        <v>2</v>
      </c>
      <c r="F22" s="87">
        <v>1</v>
      </c>
      <c r="G22" s="87"/>
      <c r="H22" s="87"/>
      <c r="I22" s="16"/>
      <c r="J22" s="16"/>
      <c r="K22" s="83"/>
      <c r="L22" s="83"/>
      <c r="M22" s="83"/>
      <c r="N22" s="83"/>
      <c r="O22" s="83"/>
      <c r="P22" s="16"/>
      <c r="Q22" s="16"/>
      <c r="R22" s="16"/>
      <c r="S22" s="16"/>
      <c r="T22" s="16"/>
      <c r="U22" s="16"/>
      <c r="V22" s="16"/>
      <c r="W22" s="16"/>
      <c r="X22" s="16"/>
      <c r="Y22" s="16"/>
      <c r="Z22" s="16"/>
      <c r="AA22" s="16"/>
      <c r="AB22" s="17"/>
      <c r="AC22" s="16"/>
      <c r="AD22" s="16"/>
      <c r="AE22" s="16"/>
      <c r="AF22" s="16"/>
      <c r="AG22" s="16"/>
      <c r="AH22" s="16"/>
      <c r="AI22" s="16"/>
      <c r="AJ22" s="16"/>
    </row>
    <row r="23" spans="1:36" x14ac:dyDescent="0.3">
      <c r="A23" s="16"/>
      <c r="B23" s="17">
        <v>8</v>
      </c>
      <c r="C23" s="16" t="s">
        <v>299</v>
      </c>
      <c r="D23" s="83">
        <v>31</v>
      </c>
      <c r="E23" s="83">
        <v>1</v>
      </c>
      <c r="F23" s="83"/>
      <c r="G23" s="83"/>
      <c r="H23" s="83"/>
      <c r="I23" s="16"/>
      <c r="J23" s="16"/>
      <c r="K23" s="83"/>
      <c r="L23" s="83"/>
      <c r="M23" s="83"/>
      <c r="N23" s="83"/>
      <c r="O23" s="83"/>
      <c r="P23" s="16"/>
      <c r="Q23" s="16"/>
      <c r="R23" s="16"/>
      <c r="S23" s="16"/>
      <c r="T23" s="16"/>
      <c r="U23" s="16"/>
      <c r="V23" s="16"/>
      <c r="W23" s="16"/>
      <c r="X23" s="16"/>
      <c r="Y23" s="16"/>
      <c r="Z23" s="16"/>
      <c r="AA23" s="16"/>
      <c r="AB23" s="17"/>
      <c r="AC23" s="16"/>
      <c r="AD23" s="16"/>
      <c r="AE23" s="16"/>
      <c r="AF23" s="16"/>
      <c r="AG23" s="16"/>
      <c r="AH23" s="16"/>
      <c r="AI23" s="16"/>
      <c r="AJ23" s="16"/>
    </row>
    <row r="24" spans="1:36" x14ac:dyDescent="0.3">
      <c r="A24" s="16"/>
      <c r="B24" s="85">
        <v>9</v>
      </c>
      <c r="C24" s="86" t="s">
        <v>309</v>
      </c>
      <c r="D24" s="87">
        <v>24</v>
      </c>
      <c r="E24" s="87"/>
      <c r="F24" s="87"/>
      <c r="G24" s="87"/>
      <c r="H24" s="87"/>
      <c r="I24" s="16"/>
      <c r="J24" s="16"/>
      <c r="K24" s="83"/>
      <c r="L24" s="83"/>
      <c r="M24" s="83"/>
      <c r="N24" s="83"/>
      <c r="O24" s="83"/>
      <c r="P24" s="16"/>
      <c r="Q24" s="16"/>
      <c r="R24" s="16"/>
      <c r="S24" s="16"/>
      <c r="T24" s="16"/>
      <c r="U24" s="16"/>
      <c r="V24" s="16"/>
      <c r="W24" s="16"/>
      <c r="X24" s="16"/>
      <c r="Y24" s="16"/>
      <c r="Z24" s="16"/>
      <c r="AA24" s="16"/>
      <c r="AB24" s="17"/>
      <c r="AC24" s="16"/>
      <c r="AD24" s="16"/>
      <c r="AE24" s="16"/>
      <c r="AF24" s="16"/>
      <c r="AG24" s="16"/>
      <c r="AH24" s="16"/>
      <c r="AI24" s="16"/>
      <c r="AJ24" s="16"/>
    </row>
    <row r="25" spans="1:36" x14ac:dyDescent="0.3">
      <c r="A25" s="16"/>
      <c r="B25" s="17"/>
      <c r="C25" s="16"/>
      <c r="D25" s="16"/>
      <c r="E25" s="16"/>
      <c r="F25" s="16"/>
      <c r="G25" s="16"/>
      <c r="H25" s="16"/>
      <c r="I25" s="16"/>
      <c r="J25" s="16"/>
      <c r="K25" s="83"/>
      <c r="L25" s="83"/>
      <c r="M25" s="83"/>
      <c r="N25" s="83"/>
      <c r="O25" s="83"/>
      <c r="P25" s="16"/>
      <c r="Q25" s="16"/>
      <c r="R25" s="16"/>
      <c r="S25" s="16"/>
      <c r="T25" s="16"/>
      <c r="U25" s="16"/>
      <c r="V25" s="16"/>
      <c r="W25" s="16"/>
      <c r="X25" s="16"/>
      <c r="Y25" s="16"/>
      <c r="Z25" s="16"/>
      <c r="AA25" s="16"/>
      <c r="AB25" s="17"/>
      <c r="AC25" s="16"/>
      <c r="AD25" s="16"/>
      <c r="AE25" s="16"/>
      <c r="AF25" s="16"/>
      <c r="AG25" s="16"/>
      <c r="AH25" s="16"/>
      <c r="AI25" s="16"/>
      <c r="AJ25" s="16"/>
    </row>
    <row r="26" spans="1:36" ht="14.4" x14ac:dyDescent="0.3">
      <c r="A26" s="16"/>
      <c r="B26" s="17"/>
      <c r="C26" s="16"/>
      <c r="D26" s="16"/>
      <c r="E26" s="16"/>
      <c r="F26" s="16"/>
      <c r="G26" s="16"/>
      <c r="H26" s="16"/>
      <c r="I26" s="16"/>
      <c r="J26" s="16"/>
      <c r="K26" s="83"/>
      <c r="L26" s="83"/>
      <c r="M26" s="83"/>
      <c r="N26" s="83"/>
      <c r="O26" s="83"/>
      <c r="P26" s="16"/>
      <c r="Q26" s="16"/>
      <c r="R26" s="16"/>
      <c r="S26"/>
      <c r="T26" s="16"/>
      <c r="U26" s="16"/>
      <c r="V26" s="16"/>
      <c r="W26" s="16"/>
      <c r="X26" s="16"/>
      <c r="Y26" s="16"/>
      <c r="Z26" s="16"/>
      <c r="AA26" s="16"/>
      <c r="AB26" s="17"/>
      <c r="AC26" s="16"/>
      <c r="AD26" s="16"/>
      <c r="AE26" s="16"/>
      <c r="AF26" s="16"/>
      <c r="AG26" s="16"/>
      <c r="AH26" s="16"/>
      <c r="AI26" s="16"/>
      <c r="AJ26" s="16"/>
    </row>
    <row r="27" spans="1:36" x14ac:dyDescent="0.3">
      <c r="A27" s="16"/>
      <c r="B27" s="17"/>
      <c r="C27" s="16"/>
      <c r="D27" s="16"/>
      <c r="E27" s="16"/>
      <c r="F27" s="16"/>
      <c r="G27" s="16"/>
      <c r="H27" s="16"/>
      <c r="I27" s="16"/>
      <c r="J27" s="16"/>
      <c r="K27" s="83"/>
      <c r="L27" s="83"/>
      <c r="M27" s="83"/>
      <c r="N27" s="83"/>
      <c r="O27" s="83"/>
      <c r="P27" s="16"/>
      <c r="Q27" s="16"/>
      <c r="R27" s="16"/>
      <c r="S27" s="16"/>
      <c r="T27" s="16"/>
      <c r="U27" s="16"/>
      <c r="V27" s="16"/>
      <c r="W27" s="16"/>
      <c r="X27" s="16"/>
      <c r="Y27" s="16"/>
      <c r="Z27" s="16"/>
      <c r="AA27" s="16"/>
      <c r="AB27" s="17"/>
      <c r="AC27" s="16"/>
      <c r="AD27" s="16"/>
      <c r="AE27" s="16"/>
      <c r="AF27" s="16"/>
      <c r="AG27" s="16"/>
      <c r="AH27" s="16"/>
      <c r="AI27" s="16"/>
      <c r="AJ27" s="16"/>
    </row>
    <row r="28" spans="1:36" x14ac:dyDescent="0.3">
      <c r="A28" s="16"/>
      <c r="B28" s="17"/>
      <c r="C28" s="16"/>
      <c r="D28" s="16"/>
      <c r="E28" s="16"/>
      <c r="F28" s="16"/>
      <c r="G28" s="16"/>
      <c r="H28" s="16"/>
      <c r="I28" s="16"/>
      <c r="J28" s="16"/>
      <c r="K28" s="83"/>
      <c r="L28" s="83"/>
      <c r="M28" s="83"/>
      <c r="N28" s="83"/>
      <c r="O28" s="83"/>
      <c r="P28" s="16"/>
      <c r="Q28" s="16"/>
      <c r="R28" s="16"/>
      <c r="S28" s="16"/>
      <c r="T28" s="16"/>
      <c r="U28" s="16"/>
      <c r="V28" s="16"/>
      <c r="W28" s="16"/>
      <c r="X28" s="16"/>
      <c r="Y28" s="16"/>
      <c r="Z28" s="16"/>
      <c r="AA28" s="16"/>
      <c r="AB28" s="17"/>
      <c r="AC28" s="16"/>
      <c r="AD28" s="16"/>
      <c r="AE28" s="16"/>
      <c r="AF28" s="16"/>
      <c r="AG28" s="16"/>
      <c r="AH28" s="16"/>
      <c r="AI28" s="16"/>
      <c r="AJ28" s="16"/>
    </row>
    <row r="29" spans="1:36" x14ac:dyDescent="0.3">
      <c r="A29" s="16"/>
      <c r="B29" s="17"/>
      <c r="C29" s="16"/>
      <c r="D29" s="16"/>
      <c r="E29" s="16"/>
      <c r="F29" s="16"/>
      <c r="G29" s="16"/>
      <c r="H29" s="16"/>
      <c r="I29" s="16"/>
      <c r="J29" s="16"/>
      <c r="K29" s="83"/>
      <c r="L29" s="83"/>
      <c r="M29" s="83"/>
      <c r="N29" s="83"/>
      <c r="O29" s="83"/>
      <c r="P29" s="16"/>
      <c r="Q29" s="16"/>
      <c r="R29" s="16"/>
      <c r="S29" s="16"/>
      <c r="T29" s="16"/>
      <c r="U29" s="16"/>
      <c r="V29" s="16"/>
      <c r="W29" s="16"/>
      <c r="X29" s="16"/>
      <c r="Y29" s="16"/>
      <c r="Z29" s="16"/>
      <c r="AA29" s="16"/>
      <c r="AB29" s="17"/>
      <c r="AC29" s="16"/>
      <c r="AD29" s="16"/>
      <c r="AE29" s="16"/>
      <c r="AF29" s="16"/>
      <c r="AG29" s="16"/>
      <c r="AH29" s="16"/>
      <c r="AI29" s="16"/>
      <c r="AJ29" s="16"/>
    </row>
    <row r="30" spans="1:36" x14ac:dyDescent="0.3">
      <c r="A30" s="16"/>
      <c r="B30" s="17"/>
      <c r="C30" s="16"/>
      <c r="D30" s="16"/>
      <c r="E30" s="16"/>
      <c r="F30" s="16"/>
      <c r="G30" s="16"/>
      <c r="H30" s="16"/>
      <c r="I30" s="16"/>
      <c r="J30" s="16"/>
      <c r="K30" s="83"/>
      <c r="L30" s="83"/>
      <c r="M30" s="83"/>
      <c r="N30" s="83"/>
      <c r="O30" s="83"/>
      <c r="P30" s="16"/>
      <c r="Q30" s="16"/>
      <c r="R30" s="16"/>
      <c r="S30" s="16"/>
      <c r="T30" s="16"/>
      <c r="U30" s="16"/>
      <c r="V30" s="16"/>
      <c r="W30" s="16"/>
      <c r="X30" s="16"/>
      <c r="Y30" s="16"/>
      <c r="Z30" s="16"/>
      <c r="AA30" s="16"/>
      <c r="AB30" s="17"/>
      <c r="AC30" s="16"/>
      <c r="AD30" s="16"/>
      <c r="AE30" s="16"/>
      <c r="AF30" s="16"/>
      <c r="AG30" s="16"/>
      <c r="AH30" s="16"/>
      <c r="AI30" s="16"/>
      <c r="AJ30" s="16"/>
    </row>
    <row r="31" spans="1:36" x14ac:dyDescent="0.3">
      <c r="A31" s="16"/>
      <c r="B31" s="17"/>
      <c r="C31" s="16"/>
      <c r="D31" s="16"/>
      <c r="E31" s="16"/>
      <c r="F31" s="16"/>
      <c r="G31" s="16"/>
      <c r="H31" s="16"/>
      <c r="I31" s="16"/>
      <c r="J31" s="16"/>
      <c r="K31" s="83"/>
      <c r="L31" s="83"/>
      <c r="M31" s="83"/>
      <c r="N31" s="83"/>
      <c r="O31" s="83"/>
      <c r="P31" s="16"/>
      <c r="Q31" s="16"/>
      <c r="R31" s="16"/>
      <c r="S31" s="16"/>
      <c r="T31" s="16"/>
      <c r="U31" s="16"/>
      <c r="V31" s="16"/>
      <c r="W31" s="16"/>
      <c r="X31" s="16"/>
      <c r="Y31" s="16"/>
      <c r="Z31" s="16"/>
      <c r="AA31" s="16"/>
      <c r="AB31" s="17"/>
      <c r="AC31" s="16"/>
      <c r="AD31" s="16"/>
      <c r="AE31" s="16"/>
      <c r="AF31" s="16"/>
      <c r="AG31" s="16"/>
      <c r="AH31" s="16"/>
      <c r="AI31" s="16"/>
      <c r="AJ31" s="16"/>
    </row>
    <row r="32" spans="1:36" x14ac:dyDescent="0.3">
      <c r="A32" s="16"/>
      <c r="B32" s="17"/>
      <c r="C32" s="16"/>
      <c r="D32" s="16"/>
      <c r="E32" s="16"/>
      <c r="F32" s="16"/>
      <c r="G32" s="16"/>
      <c r="H32" s="16"/>
      <c r="I32" s="16"/>
      <c r="J32" s="16"/>
      <c r="K32" s="83"/>
      <c r="L32" s="83"/>
      <c r="M32" s="83"/>
      <c r="N32" s="83"/>
      <c r="O32" s="83"/>
      <c r="P32" s="16"/>
      <c r="Q32" s="16"/>
      <c r="R32" s="16"/>
      <c r="S32" s="16"/>
      <c r="T32" s="16"/>
      <c r="U32" s="16"/>
      <c r="V32" s="16"/>
      <c r="W32" s="16"/>
      <c r="X32" s="16"/>
      <c r="Y32" s="16"/>
      <c r="Z32" s="16"/>
      <c r="AA32" s="16"/>
      <c r="AB32" s="17"/>
      <c r="AC32" s="16"/>
      <c r="AD32" s="16"/>
      <c r="AE32" s="16"/>
      <c r="AF32" s="16"/>
      <c r="AG32" s="16"/>
      <c r="AH32" s="16"/>
      <c r="AI32" s="16"/>
      <c r="AJ32" s="16"/>
    </row>
    <row r="33" spans="1:36" x14ac:dyDescent="0.3">
      <c r="A33" s="16"/>
      <c r="B33" s="17"/>
      <c r="C33" s="16"/>
      <c r="D33" s="16"/>
      <c r="E33" s="16"/>
      <c r="F33" s="16"/>
      <c r="G33" s="16"/>
      <c r="H33" s="16"/>
      <c r="I33" s="16"/>
      <c r="J33" s="16"/>
      <c r="K33" s="83"/>
      <c r="L33" s="83"/>
      <c r="M33" s="83"/>
      <c r="N33" s="83"/>
      <c r="O33" s="83"/>
      <c r="P33" s="16"/>
      <c r="Q33" s="16"/>
      <c r="R33" s="16"/>
      <c r="S33" s="16"/>
      <c r="T33" s="16"/>
      <c r="U33" s="16"/>
      <c r="V33" s="16"/>
      <c r="W33" s="16"/>
      <c r="X33" s="16"/>
      <c r="Y33" s="16"/>
      <c r="Z33" s="16"/>
      <c r="AA33" s="16"/>
      <c r="AB33" s="17"/>
      <c r="AC33" s="16"/>
      <c r="AD33" s="16"/>
      <c r="AE33" s="16"/>
      <c r="AF33" s="16"/>
      <c r="AG33" s="16"/>
      <c r="AH33" s="16"/>
      <c r="AI33" s="16"/>
      <c r="AJ33" s="16"/>
    </row>
    <row r="34" spans="1:36" x14ac:dyDescent="0.3">
      <c r="A34" s="16"/>
      <c r="B34" s="17"/>
      <c r="C34" s="16"/>
      <c r="D34" s="16"/>
      <c r="E34" s="16"/>
      <c r="F34" s="16"/>
      <c r="G34" s="16"/>
      <c r="H34" s="16"/>
      <c r="I34" s="16"/>
      <c r="J34" s="16"/>
      <c r="K34" s="83"/>
      <c r="L34" s="83"/>
      <c r="M34" s="83"/>
      <c r="N34" s="83"/>
      <c r="O34" s="83"/>
      <c r="P34" s="16"/>
      <c r="Q34" s="16"/>
      <c r="R34" s="16"/>
      <c r="S34" s="16"/>
      <c r="T34" s="16"/>
      <c r="U34" s="16"/>
      <c r="V34" s="16"/>
      <c r="W34" s="16"/>
      <c r="X34" s="16"/>
      <c r="Y34" s="16"/>
      <c r="Z34" s="16"/>
      <c r="AA34" s="16"/>
      <c r="AB34" s="17"/>
      <c r="AC34" s="16"/>
      <c r="AD34" s="16"/>
      <c r="AE34" s="16"/>
      <c r="AF34" s="16"/>
      <c r="AG34" s="16"/>
      <c r="AH34" s="16"/>
      <c r="AI34" s="16"/>
      <c r="AJ34" s="16"/>
    </row>
    <row r="35" spans="1:36" x14ac:dyDescent="0.3">
      <c r="A35" s="16"/>
      <c r="B35" s="17"/>
      <c r="C35" s="16"/>
      <c r="D35" s="16"/>
      <c r="E35" s="16"/>
      <c r="F35" s="16"/>
      <c r="G35" s="16"/>
      <c r="H35" s="16"/>
      <c r="I35" s="16"/>
      <c r="J35" s="16"/>
      <c r="K35" s="83"/>
      <c r="L35" s="83"/>
      <c r="M35" s="83"/>
      <c r="N35" s="83"/>
      <c r="O35" s="83"/>
      <c r="P35" s="16"/>
      <c r="Q35" s="16"/>
      <c r="R35" s="16"/>
      <c r="S35" s="16"/>
      <c r="T35" s="16"/>
      <c r="U35" s="16"/>
      <c r="V35" s="16"/>
      <c r="W35" s="16"/>
      <c r="X35" s="16"/>
      <c r="Y35" s="16"/>
      <c r="Z35" s="16"/>
      <c r="AA35" s="16"/>
      <c r="AB35" s="17"/>
      <c r="AC35" s="16"/>
      <c r="AD35" s="16"/>
      <c r="AE35" s="16"/>
      <c r="AF35" s="16"/>
      <c r="AG35" s="16"/>
      <c r="AH35" s="16"/>
      <c r="AI35" s="16"/>
      <c r="AJ35" s="16"/>
    </row>
    <row r="36" spans="1:36" x14ac:dyDescent="0.3">
      <c r="A36" s="16"/>
      <c r="B36" s="17"/>
      <c r="C36" s="16"/>
      <c r="D36" s="16"/>
      <c r="E36" s="16"/>
      <c r="F36" s="16"/>
      <c r="G36" s="16"/>
      <c r="H36" s="16"/>
      <c r="I36" s="16"/>
      <c r="J36" s="16"/>
      <c r="K36" s="83"/>
      <c r="L36" s="83"/>
      <c r="M36" s="83"/>
      <c r="N36" s="83"/>
      <c r="O36" s="83"/>
      <c r="P36" s="16"/>
      <c r="Q36" s="16"/>
      <c r="R36" s="16"/>
      <c r="S36" s="16"/>
      <c r="T36" s="16"/>
      <c r="U36" s="16"/>
      <c r="V36" s="16"/>
      <c r="W36" s="16"/>
      <c r="X36" s="16"/>
      <c r="Y36" s="16"/>
      <c r="Z36" s="16"/>
      <c r="AA36" s="16"/>
      <c r="AB36" s="17"/>
      <c r="AC36" s="16"/>
      <c r="AD36" s="16"/>
      <c r="AE36" s="16"/>
      <c r="AF36" s="16"/>
      <c r="AG36" s="16"/>
      <c r="AH36" s="16"/>
      <c r="AI36" s="16"/>
      <c r="AJ36" s="16"/>
    </row>
    <row r="37" spans="1:36" x14ac:dyDescent="0.3">
      <c r="A37" s="16"/>
      <c r="B37" s="17"/>
      <c r="C37" s="16"/>
      <c r="D37" s="16"/>
      <c r="E37" s="16"/>
      <c r="F37" s="16"/>
      <c r="G37" s="16"/>
      <c r="H37" s="16"/>
      <c r="I37" s="16"/>
      <c r="J37" s="16"/>
      <c r="K37" s="83"/>
      <c r="L37" s="83"/>
      <c r="M37" s="83"/>
      <c r="N37" s="83"/>
      <c r="O37" s="83"/>
      <c r="P37" s="16"/>
      <c r="Q37" s="16"/>
      <c r="R37" s="16"/>
      <c r="S37" s="16"/>
      <c r="T37" s="16"/>
      <c r="U37" s="16"/>
      <c r="V37" s="16"/>
      <c r="W37" s="16"/>
      <c r="X37" s="16"/>
      <c r="Y37" s="16"/>
      <c r="Z37" s="16"/>
      <c r="AA37" s="16"/>
      <c r="AB37" s="17"/>
      <c r="AC37" s="16"/>
      <c r="AD37" s="16"/>
      <c r="AE37" s="16"/>
      <c r="AF37" s="16"/>
      <c r="AG37" s="16"/>
      <c r="AH37" s="16"/>
      <c r="AI37" s="16"/>
      <c r="AJ37" s="16"/>
    </row>
    <row r="38" spans="1:36" x14ac:dyDescent="0.3">
      <c r="A38" s="16"/>
      <c r="B38" s="17"/>
      <c r="C38" s="16"/>
      <c r="D38" s="16"/>
      <c r="E38" s="16"/>
      <c r="F38" s="16"/>
      <c r="G38" s="16"/>
      <c r="H38" s="16"/>
      <c r="I38" s="16"/>
      <c r="J38" s="16"/>
      <c r="K38" s="83"/>
      <c r="L38" s="83"/>
      <c r="M38" s="83"/>
      <c r="N38" s="83"/>
      <c r="O38" s="83"/>
      <c r="P38" s="16"/>
      <c r="Q38" s="16"/>
      <c r="R38" s="16"/>
      <c r="S38" s="16"/>
      <c r="T38" s="16"/>
      <c r="U38" s="16"/>
      <c r="V38" s="16"/>
      <c r="W38" s="16"/>
      <c r="X38" s="16"/>
      <c r="Y38" s="16"/>
      <c r="Z38" s="16"/>
      <c r="AA38" s="16"/>
      <c r="AB38" s="17"/>
      <c r="AC38" s="16"/>
      <c r="AD38" s="16"/>
      <c r="AE38" s="16"/>
      <c r="AF38" s="16"/>
      <c r="AG38" s="16"/>
      <c r="AH38" s="16"/>
      <c r="AI38" s="16"/>
      <c r="AJ38" s="16"/>
    </row>
    <row r="39" spans="1:36" x14ac:dyDescent="0.3">
      <c r="A39" s="16"/>
      <c r="B39" s="17"/>
      <c r="C39" s="16"/>
      <c r="D39" s="16"/>
      <c r="E39" s="16"/>
      <c r="F39" s="16"/>
      <c r="G39" s="16"/>
      <c r="H39" s="16"/>
      <c r="I39" s="16"/>
      <c r="J39" s="16"/>
      <c r="K39" s="83"/>
      <c r="L39" s="83"/>
      <c r="M39" s="83"/>
      <c r="N39" s="83"/>
      <c r="O39" s="83"/>
      <c r="P39" s="16"/>
      <c r="Q39" s="16"/>
      <c r="R39" s="16"/>
      <c r="S39" s="16"/>
      <c r="T39" s="16"/>
      <c r="U39" s="16"/>
      <c r="V39" s="16"/>
      <c r="W39" s="16"/>
      <c r="X39" s="16"/>
      <c r="Y39" s="16"/>
      <c r="Z39" s="16"/>
      <c r="AA39" s="16"/>
      <c r="AB39" s="17"/>
      <c r="AC39" s="16"/>
      <c r="AD39" s="16"/>
      <c r="AE39" s="16"/>
      <c r="AF39" s="16"/>
      <c r="AG39" s="16"/>
      <c r="AH39" s="16"/>
      <c r="AI39" s="16"/>
      <c r="AJ39" s="16"/>
    </row>
    <row r="40" spans="1:36" x14ac:dyDescent="0.3">
      <c r="A40" s="16"/>
      <c r="B40" s="17"/>
      <c r="C40" s="16"/>
      <c r="D40" s="16"/>
      <c r="E40" s="16"/>
      <c r="F40" s="16"/>
      <c r="G40" s="16"/>
      <c r="H40" s="16"/>
      <c r="I40" s="16"/>
      <c r="J40" s="16"/>
      <c r="K40" s="83"/>
      <c r="L40" s="83"/>
      <c r="M40" s="83"/>
      <c r="N40" s="83"/>
      <c r="O40" s="83"/>
      <c r="P40" s="16"/>
      <c r="Q40" s="16"/>
      <c r="R40" s="16"/>
      <c r="S40" s="16"/>
      <c r="T40" s="16"/>
      <c r="U40" s="16"/>
      <c r="V40" s="16"/>
      <c r="W40" s="16"/>
      <c r="X40" s="16"/>
      <c r="Y40" s="16"/>
      <c r="Z40" s="16"/>
      <c r="AA40" s="16"/>
      <c r="AB40" s="17"/>
      <c r="AC40" s="16"/>
      <c r="AD40" s="16"/>
      <c r="AE40" s="16"/>
      <c r="AF40" s="16"/>
      <c r="AG40" s="16"/>
      <c r="AH40" s="16"/>
      <c r="AI40" s="16"/>
      <c r="AJ40" s="16"/>
    </row>
    <row r="41" spans="1:36" x14ac:dyDescent="0.3">
      <c r="A41" s="16"/>
      <c r="B41" s="17"/>
      <c r="C41" s="16"/>
      <c r="D41" s="16"/>
      <c r="E41" s="16"/>
      <c r="F41" s="16"/>
      <c r="G41" s="16"/>
      <c r="H41" s="16"/>
      <c r="I41" s="16"/>
      <c r="J41" s="16"/>
      <c r="K41" s="83"/>
      <c r="L41" s="83"/>
      <c r="M41" s="83"/>
      <c r="N41" s="83"/>
      <c r="O41" s="83"/>
      <c r="P41" s="16"/>
      <c r="Q41" s="16"/>
      <c r="R41" s="16"/>
      <c r="S41" s="16"/>
      <c r="T41" s="16"/>
      <c r="U41" s="16"/>
      <c r="V41" s="16"/>
      <c r="W41" s="16"/>
      <c r="X41" s="16"/>
      <c r="Y41" s="16"/>
      <c r="Z41" s="16"/>
      <c r="AA41" s="16"/>
      <c r="AB41" s="17"/>
      <c r="AC41" s="16"/>
      <c r="AD41" s="16"/>
      <c r="AE41" s="16"/>
      <c r="AF41" s="16"/>
      <c r="AG41" s="16"/>
      <c r="AH41" s="16"/>
      <c r="AI41" s="16"/>
      <c r="AJ41" s="16"/>
    </row>
    <row r="42" spans="1:36" x14ac:dyDescent="0.3">
      <c r="A42" s="16"/>
      <c r="B42" s="17"/>
      <c r="C42" s="16"/>
      <c r="D42" s="16"/>
      <c r="E42" s="16"/>
      <c r="F42" s="16"/>
      <c r="G42" s="16"/>
      <c r="H42" s="16"/>
      <c r="I42" s="16"/>
      <c r="J42" s="16"/>
      <c r="K42" s="83"/>
      <c r="L42" s="83"/>
      <c r="M42" s="83"/>
      <c r="N42" s="83"/>
      <c r="O42" s="83"/>
      <c r="P42" s="16"/>
      <c r="Q42" s="16"/>
      <c r="R42" s="16"/>
      <c r="S42" s="16"/>
      <c r="T42" s="16"/>
      <c r="U42" s="16"/>
      <c r="V42" s="16"/>
      <c r="W42" s="16"/>
      <c r="X42" s="16"/>
      <c r="Y42" s="16"/>
      <c r="Z42" s="16"/>
      <c r="AA42" s="16"/>
      <c r="AB42" s="17"/>
      <c r="AC42" s="16"/>
      <c r="AD42" s="16"/>
      <c r="AE42" s="16"/>
      <c r="AF42" s="16"/>
      <c r="AG42" s="16"/>
      <c r="AH42" s="16"/>
      <c r="AI42" s="16"/>
      <c r="AJ42" s="16"/>
    </row>
    <row r="43" spans="1:36" x14ac:dyDescent="0.3">
      <c r="A43" s="16"/>
      <c r="B43" s="17"/>
      <c r="C43" s="16"/>
      <c r="D43" s="16"/>
      <c r="E43" s="16"/>
      <c r="F43" s="16"/>
      <c r="G43" s="16"/>
      <c r="H43" s="16"/>
      <c r="I43" s="16"/>
      <c r="J43" s="16"/>
      <c r="K43" s="83"/>
      <c r="L43" s="83"/>
      <c r="M43" s="83"/>
      <c r="N43" s="83"/>
      <c r="O43" s="83"/>
      <c r="P43" s="16"/>
      <c r="Q43" s="16"/>
      <c r="R43" s="16"/>
      <c r="S43" s="16"/>
      <c r="T43" s="16"/>
      <c r="U43" s="16"/>
      <c r="V43" s="16"/>
      <c r="W43" s="16"/>
      <c r="X43" s="16"/>
      <c r="Y43" s="16"/>
      <c r="Z43" s="16"/>
      <c r="AA43" s="16"/>
      <c r="AB43" s="17"/>
      <c r="AC43" s="16"/>
      <c r="AD43" s="16"/>
      <c r="AE43" s="16"/>
      <c r="AF43" s="16"/>
      <c r="AG43" s="16"/>
      <c r="AH43" s="16"/>
      <c r="AI43" s="16"/>
      <c r="AJ43" s="16"/>
    </row>
    <row r="44" spans="1:36" x14ac:dyDescent="0.3">
      <c r="A44" s="16"/>
      <c r="B44" s="17"/>
      <c r="C44" s="16"/>
      <c r="D44" s="16"/>
      <c r="E44" s="16"/>
      <c r="F44" s="16"/>
      <c r="G44" s="16"/>
      <c r="H44" s="16"/>
      <c r="I44" s="16"/>
      <c r="J44" s="16"/>
      <c r="K44" s="83"/>
      <c r="L44" s="83"/>
      <c r="M44" s="83"/>
      <c r="N44" s="83"/>
      <c r="O44" s="83"/>
      <c r="P44" s="16"/>
      <c r="Q44" s="16"/>
      <c r="R44" s="16"/>
      <c r="S44" s="16"/>
      <c r="T44" s="16"/>
      <c r="U44" s="16"/>
      <c r="V44" s="16"/>
      <c r="W44" s="16"/>
      <c r="X44" s="16"/>
      <c r="Y44" s="16"/>
      <c r="Z44" s="16"/>
      <c r="AA44" s="16"/>
      <c r="AB44" s="17"/>
      <c r="AC44" s="16"/>
      <c r="AD44" s="16"/>
      <c r="AE44" s="16"/>
      <c r="AF44" s="16"/>
      <c r="AG44" s="16"/>
      <c r="AH44" s="16"/>
      <c r="AI44" s="16"/>
      <c r="AJ44" s="16"/>
    </row>
    <row r="45" spans="1:36" x14ac:dyDescent="0.3">
      <c r="A45" s="16"/>
      <c r="B45" s="17"/>
      <c r="C45" s="16"/>
      <c r="D45" s="16"/>
      <c r="E45" s="16"/>
      <c r="F45" s="16"/>
      <c r="G45" s="16"/>
      <c r="H45" s="16"/>
      <c r="I45" s="16"/>
      <c r="J45" s="16"/>
      <c r="K45" s="83"/>
      <c r="L45" s="83"/>
      <c r="M45" s="83"/>
      <c r="N45" s="83"/>
      <c r="O45" s="83"/>
      <c r="P45" s="16"/>
      <c r="Q45" s="16"/>
      <c r="R45" s="16"/>
      <c r="S45" s="16"/>
      <c r="T45" s="16"/>
      <c r="U45" s="16"/>
      <c r="V45" s="16"/>
      <c r="W45" s="16"/>
      <c r="X45" s="16"/>
      <c r="Y45" s="16"/>
      <c r="Z45" s="16"/>
      <c r="AA45" s="16"/>
      <c r="AB45" s="17"/>
      <c r="AC45" s="16"/>
      <c r="AD45" s="16"/>
      <c r="AE45" s="16"/>
      <c r="AF45" s="16"/>
      <c r="AG45" s="16"/>
      <c r="AH45" s="16"/>
      <c r="AI45" s="16"/>
      <c r="AJ45" s="16"/>
    </row>
    <row r="46" spans="1:36" x14ac:dyDescent="0.3">
      <c r="A46" s="16"/>
      <c r="B46" s="17"/>
      <c r="C46" s="16"/>
      <c r="D46" s="16"/>
      <c r="E46" s="16"/>
      <c r="F46" s="16"/>
      <c r="G46" s="16"/>
      <c r="H46" s="16"/>
      <c r="I46" s="16"/>
      <c r="J46" s="16"/>
      <c r="K46" s="83"/>
      <c r="L46" s="83"/>
      <c r="M46" s="83"/>
      <c r="N46" s="83"/>
      <c r="O46" s="83"/>
      <c r="P46" s="16"/>
      <c r="Q46" s="16"/>
      <c r="R46" s="16"/>
      <c r="S46" s="16"/>
      <c r="T46" s="16"/>
      <c r="U46" s="16"/>
      <c r="V46" s="16"/>
      <c r="W46" s="16"/>
      <c r="X46" s="16"/>
      <c r="Y46" s="16"/>
      <c r="Z46" s="16"/>
      <c r="AA46" s="16"/>
      <c r="AB46" s="17"/>
      <c r="AC46" s="16"/>
      <c r="AD46" s="16"/>
      <c r="AE46" s="16"/>
      <c r="AF46" s="16"/>
      <c r="AG46" s="16"/>
      <c r="AH46" s="16"/>
      <c r="AI46" s="16"/>
      <c r="AJ46" s="16"/>
    </row>
    <row r="47" spans="1:36" x14ac:dyDescent="0.3">
      <c r="A47" s="16"/>
      <c r="B47" s="17"/>
      <c r="C47" s="16"/>
      <c r="D47" s="16"/>
      <c r="E47" s="16"/>
      <c r="F47" s="16"/>
      <c r="G47" s="16"/>
      <c r="H47" s="16"/>
      <c r="I47" s="16"/>
      <c r="J47" s="16"/>
      <c r="K47" s="83"/>
      <c r="L47" s="83"/>
      <c r="M47" s="83"/>
      <c r="N47" s="83"/>
      <c r="O47" s="83"/>
      <c r="P47" s="16"/>
      <c r="Q47" s="16"/>
      <c r="R47" s="16"/>
      <c r="S47" s="16"/>
      <c r="T47" s="16"/>
      <c r="U47" s="16"/>
      <c r="V47" s="16"/>
      <c r="W47" s="16"/>
      <c r="X47" s="16"/>
      <c r="Y47" s="16"/>
      <c r="Z47" s="16"/>
      <c r="AA47" s="16"/>
      <c r="AB47" s="17"/>
      <c r="AC47" s="16"/>
      <c r="AD47" s="16"/>
      <c r="AE47" s="16"/>
      <c r="AF47" s="16"/>
      <c r="AG47" s="16"/>
      <c r="AH47" s="16"/>
      <c r="AI47" s="16"/>
      <c r="AJ47" s="16"/>
    </row>
    <row r="48" spans="1:36" x14ac:dyDescent="0.3">
      <c r="A48" s="16"/>
      <c r="B48" s="17"/>
      <c r="C48" s="16"/>
      <c r="D48" s="16"/>
      <c r="E48" s="16"/>
      <c r="F48" s="16"/>
      <c r="G48" s="16"/>
      <c r="H48" s="16"/>
      <c r="I48" s="16"/>
      <c r="J48" s="16"/>
      <c r="K48" s="83"/>
      <c r="L48" s="83"/>
      <c r="M48" s="83"/>
      <c r="N48" s="83"/>
      <c r="O48" s="83"/>
      <c r="P48" s="16"/>
      <c r="Q48" s="16"/>
      <c r="R48" s="16"/>
      <c r="S48" s="16"/>
      <c r="T48" s="16"/>
      <c r="U48" s="16"/>
      <c r="V48" s="16"/>
      <c r="W48" s="16"/>
      <c r="X48" s="16"/>
      <c r="Y48" s="16"/>
      <c r="Z48" s="16"/>
      <c r="AA48" s="16"/>
      <c r="AB48" s="17"/>
      <c r="AC48" s="16"/>
      <c r="AD48" s="16"/>
      <c r="AE48" s="16"/>
      <c r="AF48" s="16"/>
      <c r="AG48" s="16"/>
      <c r="AH48" s="16"/>
      <c r="AI48" s="16"/>
      <c r="AJ48" s="16"/>
    </row>
    <row r="49" spans="1:36" x14ac:dyDescent="0.3">
      <c r="A49" s="16"/>
      <c r="B49" s="17"/>
      <c r="C49" s="16"/>
      <c r="D49" s="16"/>
      <c r="E49" s="16"/>
      <c r="F49" s="16"/>
      <c r="G49" s="16"/>
      <c r="H49" s="16"/>
      <c r="I49" s="16"/>
      <c r="J49" s="16"/>
      <c r="K49" s="83"/>
      <c r="L49" s="83"/>
      <c r="M49" s="83"/>
      <c r="N49" s="83"/>
      <c r="O49" s="83"/>
      <c r="P49" s="16"/>
      <c r="Q49" s="16"/>
      <c r="R49" s="16"/>
      <c r="S49" s="16"/>
      <c r="T49" s="16"/>
      <c r="U49" s="16"/>
      <c r="V49" s="16"/>
      <c r="W49" s="16"/>
      <c r="X49" s="16"/>
      <c r="Y49" s="16"/>
      <c r="Z49" s="16"/>
      <c r="AA49" s="16"/>
      <c r="AB49" s="17"/>
      <c r="AC49" s="16"/>
      <c r="AD49" s="16"/>
      <c r="AE49" s="16"/>
      <c r="AF49" s="16"/>
      <c r="AG49" s="16"/>
      <c r="AH49" s="16"/>
      <c r="AI49" s="16"/>
      <c r="AJ49" s="16"/>
    </row>
    <row r="50" spans="1:36" x14ac:dyDescent="0.3">
      <c r="A50" s="16"/>
      <c r="B50" s="17"/>
      <c r="C50" s="16"/>
      <c r="D50" s="16"/>
      <c r="E50" s="16"/>
      <c r="F50" s="16"/>
      <c r="G50" s="16"/>
      <c r="H50" s="16"/>
      <c r="I50" s="16"/>
      <c r="J50" s="16"/>
      <c r="K50" s="83"/>
      <c r="L50" s="83"/>
      <c r="M50" s="83"/>
      <c r="N50" s="83"/>
      <c r="O50" s="83"/>
      <c r="P50" s="16"/>
      <c r="Q50" s="16"/>
      <c r="R50" s="16"/>
      <c r="S50" s="16"/>
      <c r="T50" s="16"/>
      <c r="U50" s="16"/>
      <c r="V50" s="16"/>
      <c r="W50" s="16"/>
      <c r="X50" s="16"/>
      <c r="Y50" s="16"/>
      <c r="Z50" s="16"/>
      <c r="AA50" s="16"/>
      <c r="AB50" s="17"/>
      <c r="AC50" s="16"/>
      <c r="AD50" s="16"/>
      <c r="AE50" s="16"/>
      <c r="AF50" s="16"/>
      <c r="AG50" s="16"/>
      <c r="AH50" s="16"/>
      <c r="AI50" s="16"/>
      <c r="AJ50" s="16"/>
    </row>
    <row r="51" spans="1:36" x14ac:dyDescent="0.3">
      <c r="A51" s="16"/>
      <c r="B51" s="17"/>
      <c r="C51" s="16"/>
      <c r="D51" s="16"/>
      <c r="E51" s="16"/>
      <c r="F51" s="16"/>
      <c r="G51" s="16"/>
      <c r="H51" s="16"/>
      <c r="I51" s="16"/>
      <c r="J51" s="16"/>
      <c r="K51" s="83"/>
      <c r="L51" s="83"/>
      <c r="M51" s="83"/>
      <c r="N51" s="83"/>
      <c r="O51" s="83"/>
      <c r="P51" s="16"/>
      <c r="Q51" s="16"/>
      <c r="R51" s="16"/>
      <c r="S51" s="16"/>
      <c r="T51" s="16"/>
      <c r="U51" s="16"/>
      <c r="V51" s="16"/>
      <c r="W51" s="16"/>
      <c r="X51" s="16"/>
      <c r="Y51" s="16"/>
      <c r="Z51" s="16"/>
      <c r="AA51" s="16"/>
      <c r="AB51" s="17"/>
      <c r="AC51" s="16"/>
      <c r="AD51" s="16"/>
      <c r="AE51" s="16"/>
      <c r="AF51" s="16"/>
      <c r="AG51" s="16"/>
      <c r="AH51" s="16"/>
      <c r="AI51" s="16"/>
      <c r="AJ51" s="16"/>
    </row>
    <row r="52" spans="1:36" x14ac:dyDescent="0.3">
      <c r="A52" s="16"/>
      <c r="B52" s="17"/>
      <c r="C52" s="16"/>
      <c r="D52" s="16"/>
      <c r="E52" s="16"/>
      <c r="F52" s="16"/>
      <c r="G52" s="16"/>
      <c r="H52" s="16"/>
      <c r="I52" s="16"/>
      <c r="J52" s="16"/>
      <c r="K52" s="83"/>
      <c r="L52" s="83"/>
      <c r="M52" s="83"/>
      <c r="N52" s="83"/>
      <c r="O52" s="83"/>
      <c r="P52" s="16"/>
      <c r="Q52" s="16"/>
      <c r="R52" s="16"/>
      <c r="S52" s="16"/>
      <c r="T52" s="16"/>
      <c r="U52" s="16"/>
      <c r="V52" s="16"/>
      <c r="W52" s="16"/>
      <c r="X52" s="16"/>
      <c r="Y52" s="16"/>
      <c r="Z52" s="16"/>
      <c r="AA52" s="16"/>
      <c r="AB52" s="17"/>
      <c r="AC52" s="16"/>
      <c r="AD52" s="16"/>
      <c r="AE52" s="16"/>
      <c r="AF52" s="16"/>
      <c r="AG52" s="16"/>
      <c r="AH52" s="16"/>
      <c r="AI52" s="16"/>
      <c r="AJ52" s="16"/>
    </row>
    <row r="53" spans="1:36" x14ac:dyDescent="0.3">
      <c r="A53" s="16"/>
      <c r="B53" s="17"/>
      <c r="C53" s="16"/>
      <c r="D53" s="16"/>
      <c r="E53" s="16"/>
      <c r="F53" s="16"/>
      <c r="G53" s="16"/>
      <c r="H53" s="16"/>
      <c r="I53" s="16"/>
      <c r="J53" s="16"/>
      <c r="K53" s="83"/>
      <c r="L53" s="83"/>
      <c r="M53" s="83"/>
      <c r="N53" s="83"/>
      <c r="O53" s="83"/>
      <c r="P53" s="16"/>
      <c r="Q53" s="16"/>
      <c r="R53" s="16"/>
      <c r="S53" s="16"/>
      <c r="T53" s="16"/>
      <c r="U53" s="16"/>
      <c r="V53" s="16"/>
      <c r="W53" s="16"/>
      <c r="X53" s="16"/>
      <c r="Y53" s="16"/>
      <c r="Z53" s="16"/>
      <c r="AA53" s="16"/>
      <c r="AB53" s="17"/>
      <c r="AC53" s="16"/>
      <c r="AD53" s="16"/>
      <c r="AE53" s="16"/>
      <c r="AF53" s="16"/>
      <c r="AG53" s="16"/>
      <c r="AH53" s="16"/>
      <c r="AI53" s="16"/>
      <c r="AJ53" s="16"/>
    </row>
    <row r="54" spans="1:36" x14ac:dyDescent="0.3">
      <c r="A54" s="16"/>
      <c r="B54" s="17"/>
      <c r="C54" s="16"/>
      <c r="D54" s="16"/>
      <c r="E54" s="16"/>
      <c r="F54" s="16"/>
      <c r="G54" s="16"/>
      <c r="H54" s="16"/>
      <c r="I54" s="16"/>
      <c r="J54" s="16"/>
      <c r="K54" s="83"/>
      <c r="L54" s="83"/>
      <c r="M54" s="83"/>
      <c r="N54" s="83"/>
      <c r="O54" s="83"/>
      <c r="P54" s="16"/>
      <c r="Q54" s="16"/>
      <c r="R54" s="16"/>
      <c r="S54" s="16"/>
      <c r="T54" s="16"/>
      <c r="U54" s="16"/>
      <c r="V54" s="16"/>
      <c r="W54" s="16"/>
      <c r="X54" s="16"/>
      <c r="Y54" s="16"/>
      <c r="Z54" s="16"/>
      <c r="AA54" s="16"/>
      <c r="AB54" s="17"/>
      <c r="AC54" s="16"/>
      <c r="AD54" s="16"/>
      <c r="AE54" s="16"/>
      <c r="AF54" s="16"/>
      <c r="AG54" s="16"/>
      <c r="AH54" s="16"/>
      <c r="AI54" s="16"/>
      <c r="AJ54" s="16"/>
    </row>
    <row r="55" spans="1:36" x14ac:dyDescent="0.3">
      <c r="A55" s="16"/>
      <c r="B55" s="17"/>
      <c r="C55" s="16"/>
      <c r="D55" s="16"/>
      <c r="E55" s="16"/>
      <c r="F55" s="16"/>
      <c r="G55" s="16"/>
      <c r="H55" s="16"/>
      <c r="I55" s="16"/>
      <c r="J55" s="16"/>
      <c r="K55" s="83"/>
      <c r="L55" s="83"/>
      <c r="M55" s="83"/>
      <c r="N55" s="83"/>
      <c r="O55" s="83"/>
      <c r="P55" s="16"/>
      <c r="Q55" s="16"/>
      <c r="R55" s="16"/>
      <c r="S55" s="16"/>
      <c r="T55" s="16"/>
      <c r="U55" s="16"/>
      <c r="V55" s="16"/>
      <c r="W55" s="16"/>
      <c r="X55" s="16"/>
      <c r="Y55" s="16"/>
      <c r="Z55" s="16"/>
      <c r="AA55" s="16"/>
      <c r="AB55" s="17"/>
      <c r="AC55" s="16"/>
      <c r="AD55" s="16"/>
      <c r="AE55" s="16"/>
      <c r="AF55" s="16"/>
      <c r="AG55" s="16"/>
      <c r="AH55" s="16"/>
      <c r="AI55" s="16"/>
      <c r="AJ55" s="16"/>
    </row>
    <row r="56" spans="1:36" x14ac:dyDescent="0.3">
      <c r="A56" s="16"/>
      <c r="B56" s="17"/>
      <c r="C56" s="16"/>
      <c r="D56" s="16"/>
      <c r="E56" s="16"/>
      <c r="F56" s="16"/>
      <c r="G56" s="16"/>
      <c r="H56" s="16"/>
      <c r="I56" s="16"/>
      <c r="J56" s="16"/>
      <c r="K56" s="83"/>
      <c r="L56" s="83"/>
      <c r="M56" s="83"/>
      <c r="N56" s="83"/>
      <c r="O56" s="83"/>
      <c r="P56" s="16"/>
      <c r="Q56" s="16"/>
      <c r="R56" s="16"/>
      <c r="S56" s="16"/>
      <c r="T56" s="16"/>
      <c r="U56" s="16"/>
      <c r="V56" s="16"/>
      <c r="W56" s="16"/>
      <c r="X56" s="16"/>
      <c r="Y56" s="16"/>
      <c r="Z56" s="16"/>
      <c r="AA56" s="16"/>
      <c r="AB56" s="17"/>
      <c r="AC56" s="16"/>
      <c r="AD56" s="16"/>
      <c r="AE56" s="16"/>
      <c r="AF56" s="16"/>
      <c r="AG56" s="16"/>
      <c r="AH56" s="16"/>
      <c r="AI56" s="16"/>
      <c r="AJ56" s="16"/>
    </row>
    <row r="57" spans="1:36" x14ac:dyDescent="0.3">
      <c r="A57" s="16"/>
      <c r="B57" s="17"/>
      <c r="C57" s="16"/>
      <c r="D57" s="16"/>
      <c r="E57" s="16"/>
      <c r="F57" s="16"/>
      <c r="G57" s="16"/>
      <c r="H57" s="16"/>
      <c r="I57" s="16"/>
      <c r="J57" s="16"/>
      <c r="K57" s="83"/>
      <c r="L57" s="83"/>
      <c r="M57" s="83"/>
      <c r="N57" s="83"/>
      <c r="O57" s="83"/>
      <c r="P57" s="16"/>
      <c r="Q57" s="16"/>
      <c r="R57" s="16"/>
      <c r="S57" s="16"/>
      <c r="T57" s="16"/>
      <c r="U57" s="16"/>
      <c r="V57" s="16"/>
      <c r="W57" s="16"/>
      <c r="X57" s="16"/>
      <c r="Y57" s="16"/>
      <c r="Z57" s="16"/>
      <c r="AA57" s="16"/>
      <c r="AB57" s="17"/>
      <c r="AC57" s="16"/>
      <c r="AD57" s="16"/>
      <c r="AE57" s="16"/>
      <c r="AF57" s="16"/>
      <c r="AG57" s="16"/>
      <c r="AH57" s="16"/>
      <c r="AI57" s="16"/>
      <c r="AJ57" s="16"/>
    </row>
    <row r="58" spans="1:36" x14ac:dyDescent="0.3">
      <c r="A58" s="16"/>
      <c r="B58" s="17"/>
      <c r="C58" s="16"/>
      <c r="D58" s="16"/>
      <c r="E58" s="16"/>
      <c r="F58" s="16"/>
      <c r="G58" s="16"/>
      <c r="H58" s="16"/>
      <c r="I58" s="16"/>
      <c r="J58" s="16"/>
      <c r="K58" s="83"/>
      <c r="L58" s="83"/>
      <c r="M58" s="83"/>
      <c r="N58" s="83"/>
      <c r="O58" s="83"/>
      <c r="P58" s="16"/>
      <c r="Q58" s="16"/>
      <c r="R58" s="16"/>
      <c r="S58" s="16"/>
      <c r="T58" s="16"/>
      <c r="U58" s="16"/>
      <c r="V58" s="16"/>
      <c r="W58" s="16"/>
      <c r="X58" s="16"/>
      <c r="Y58" s="16"/>
      <c r="Z58" s="16"/>
      <c r="AA58" s="16"/>
      <c r="AB58" s="17"/>
      <c r="AC58" s="16"/>
      <c r="AD58" s="16"/>
      <c r="AE58" s="16"/>
      <c r="AF58" s="16"/>
      <c r="AG58" s="16"/>
      <c r="AH58" s="16"/>
      <c r="AI58" s="16"/>
      <c r="AJ58" s="16"/>
    </row>
    <row r="59" spans="1:36" x14ac:dyDescent="0.3">
      <c r="A59" s="16"/>
      <c r="B59" s="17"/>
      <c r="C59" s="16"/>
      <c r="D59" s="16"/>
      <c r="E59" s="16"/>
      <c r="F59" s="16"/>
      <c r="G59" s="16"/>
      <c r="H59" s="16"/>
      <c r="I59" s="16"/>
      <c r="J59" s="16"/>
      <c r="K59" s="83"/>
      <c r="L59" s="83"/>
      <c r="M59" s="83"/>
      <c r="N59" s="83"/>
      <c r="O59" s="83"/>
      <c r="P59" s="16"/>
      <c r="Q59" s="16"/>
      <c r="R59" s="16"/>
      <c r="S59" s="16"/>
      <c r="T59" s="16"/>
      <c r="U59" s="16"/>
      <c r="V59" s="16"/>
      <c r="W59" s="16"/>
      <c r="X59" s="16"/>
      <c r="Y59" s="16"/>
      <c r="Z59" s="16"/>
      <c r="AA59" s="16"/>
      <c r="AB59" s="17"/>
      <c r="AC59" s="16"/>
      <c r="AD59" s="16"/>
      <c r="AE59" s="16"/>
      <c r="AF59" s="16"/>
      <c r="AG59" s="16"/>
      <c r="AH59" s="16"/>
      <c r="AI59" s="16"/>
      <c r="AJ59" s="16"/>
    </row>
    <row r="60" spans="1:36" x14ac:dyDescent="0.3">
      <c r="A60" s="16"/>
      <c r="B60" s="17"/>
      <c r="C60" s="16"/>
      <c r="D60" s="16"/>
      <c r="E60" s="16"/>
      <c r="F60" s="16"/>
      <c r="G60" s="16"/>
      <c r="H60" s="16"/>
      <c r="I60" s="16"/>
      <c r="J60" s="16"/>
      <c r="K60" s="83"/>
      <c r="L60" s="83"/>
      <c r="M60" s="83"/>
      <c r="N60" s="83"/>
      <c r="O60" s="83"/>
      <c r="P60" s="16"/>
      <c r="Q60" s="16"/>
      <c r="R60" s="16"/>
      <c r="S60" s="16"/>
      <c r="T60" s="16"/>
      <c r="U60" s="16"/>
      <c r="V60" s="16"/>
      <c r="W60" s="16"/>
      <c r="X60" s="16"/>
      <c r="Y60" s="16"/>
      <c r="Z60" s="16"/>
      <c r="AA60" s="16"/>
      <c r="AB60" s="17"/>
      <c r="AC60" s="16"/>
      <c r="AD60" s="16"/>
      <c r="AE60" s="16"/>
      <c r="AF60" s="16"/>
      <c r="AG60" s="16"/>
      <c r="AH60" s="16"/>
      <c r="AI60" s="16"/>
      <c r="AJ60" s="16"/>
    </row>
    <row r="61" spans="1:36" x14ac:dyDescent="0.3">
      <c r="A61" s="16"/>
      <c r="B61" s="17"/>
      <c r="C61" s="16"/>
      <c r="D61" s="16"/>
      <c r="E61" s="16"/>
      <c r="F61" s="16"/>
      <c r="G61" s="16"/>
      <c r="H61" s="16"/>
      <c r="I61" s="16"/>
      <c r="J61" s="16"/>
      <c r="K61" s="83"/>
      <c r="L61" s="83"/>
      <c r="M61" s="83"/>
      <c r="N61" s="83"/>
      <c r="O61" s="83"/>
      <c r="P61" s="16"/>
      <c r="Q61" s="16"/>
      <c r="R61" s="16"/>
      <c r="S61" s="16"/>
      <c r="T61" s="16"/>
      <c r="U61" s="16"/>
      <c r="V61" s="16"/>
      <c r="W61" s="16"/>
      <c r="X61" s="16"/>
      <c r="Y61" s="16"/>
      <c r="Z61" s="16"/>
      <c r="AA61" s="16"/>
      <c r="AB61" s="17"/>
      <c r="AC61" s="16"/>
      <c r="AD61" s="16"/>
      <c r="AE61" s="16"/>
      <c r="AF61" s="16"/>
      <c r="AG61" s="16"/>
      <c r="AH61" s="16"/>
      <c r="AI61" s="16"/>
      <c r="AJ61" s="16"/>
    </row>
    <row r="62" spans="1:36" x14ac:dyDescent="0.3">
      <c r="A62" s="16"/>
      <c r="B62" s="17"/>
      <c r="C62" s="16"/>
      <c r="D62" s="16"/>
      <c r="E62" s="16"/>
      <c r="F62" s="16"/>
      <c r="G62" s="16"/>
      <c r="H62" s="16"/>
      <c r="I62" s="16"/>
      <c r="J62" s="16"/>
      <c r="K62" s="83"/>
      <c r="L62" s="83"/>
      <c r="M62" s="83"/>
      <c r="N62" s="83"/>
      <c r="O62" s="83"/>
      <c r="P62" s="16"/>
      <c r="Q62" s="16"/>
      <c r="R62" s="16"/>
      <c r="S62" s="16"/>
      <c r="T62" s="16"/>
      <c r="U62" s="16"/>
      <c r="V62" s="16"/>
      <c r="W62" s="16"/>
      <c r="X62" s="16"/>
      <c r="Y62" s="16"/>
      <c r="Z62" s="16"/>
      <c r="AA62" s="16"/>
      <c r="AB62" s="17"/>
      <c r="AC62" s="16"/>
      <c r="AD62" s="16"/>
      <c r="AE62" s="16"/>
      <c r="AF62" s="16"/>
      <c r="AG62" s="16"/>
      <c r="AH62" s="16"/>
      <c r="AI62" s="16"/>
      <c r="AJ62" s="16"/>
    </row>
    <row r="63" spans="1:36" x14ac:dyDescent="0.3">
      <c r="A63" s="16"/>
      <c r="B63" s="17"/>
      <c r="C63" s="16"/>
      <c r="D63" s="16"/>
      <c r="E63" s="16"/>
      <c r="F63" s="16"/>
      <c r="G63" s="16"/>
      <c r="H63" s="16"/>
      <c r="I63" s="16"/>
      <c r="J63" s="16"/>
      <c r="K63" s="83"/>
      <c r="L63" s="83"/>
      <c r="M63" s="83"/>
      <c r="N63" s="83"/>
      <c r="O63" s="83"/>
      <c r="P63" s="16"/>
      <c r="Q63" s="16"/>
      <c r="R63" s="16"/>
      <c r="S63" s="16"/>
      <c r="T63" s="16"/>
      <c r="U63" s="16"/>
      <c r="V63" s="16"/>
      <c r="W63" s="16"/>
      <c r="X63" s="16"/>
      <c r="Y63" s="16"/>
      <c r="Z63" s="16"/>
      <c r="AA63" s="16"/>
      <c r="AB63" s="17"/>
      <c r="AC63" s="16"/>
      <c r="AD63" s="16"/>
      <c r="AE63" s="16"/>
      <c r="AF63" s="16"/>
      <c r="AG63" s="16"/>
      <c r="AH63" s="16"/>
      <c r="AI63" s="16"/>
      <c r="AJ63" s="16"/>
    </row>
    <row r="64" spans="1:36" x14ac:dyDescent="0.3">
      <c r="A64" s="16"/>
      <c r="B64" s="17"/>
      <c r="C64" s="16"/>
      <c r="D64" s="16"/>
      <c r="E64" s="16"/>
      <c r="F64" s="16"/>
      <c r="G64" s="16"/>
      <c r="H64" s="16"/>
      <c r="I64" s="16"/>
      <c r="J64" s="16"/>
      <c r="K64" s="83"/>
      <c r="L64" s="83"/>
      <c r="M64" s="83"/>
      <c r="N64" s="83"/>
      <c r="O64" s="83"/>
      <c r="P64" s="16"/>
      <c r="Q64" s="16"/>
      <c r="R64" s="16"/>
      <c r="S64" s="16"/>
      <c r="T64" s="16"/>
      <c r="U64" s="16"/>
      <c r="V64" s="16"/>
      <c r="W64" s="16"/>
      <c r="X64" s="16"/>
      <c r="Y64" s="16"/>
      <c r="Z64" s="16"/>
      <c r="AA64" s="16"/>
      <c r="AB64" s="17"/>
      <c r="AC64" s="16"/>
      <c r="AD64" s="16"/>
      <c r="AE64" s="16"/>
      <c r="AF64" s="16"/>
      <c r="AG64" s="16"/>
      <c r="AH64" s="16"/>
      <c r="AI64" s="16"/>
      <c r="AJ64" s="16"/>
    </row>
    <row r="65" spans="1:36" x14ac:dyDescent="0.3">
      <c r="A65" s="16"/>
      <c r="B65" s="17"/>
      <c r="C65" s="16"/>
      <c r="D65" s="16"/>
      <c r="E65" s="16"/>
      <c r="F65" s="16"/>
      <c r="G65" s="16"/>
      <c r="H65" s="16"/>
      <c r="I65" s="16"/>
      <c r="J65" s="16"/>
      <c r="K65" s="83"/>
      <c r="L65" s="83"/>
      <c r="M65" s="83"/>
      <c r="N65" s="83"/>
      <c r="O65" s="83"/>
      <c r="P65" s="16"/>
      <c r="Q65" s="16"/>
      <c r="R65" s="16"/>
      <c r="S65" s="16"/>
      <c r="T65" s="16"/>
      <c r="U65" s="16"/>
      <c r="V65" s="16"/>
      <c r="W65" s="16"/>
      <c r="X65" s="16"/>
      <c r="Y65" s="16"/>
      <c r="Z65" s="16"/>
      <c r="AA65" s="16"/>
      <c r="AB65" s="17"/>
      <c r="AC65" s="16"/>
      <c r="AD65" s="16"/>
      <c r="AE65" s="16"/>
      <c r="AF65" s="16"/>
      <c r="AG65" s="16"/>
      <c r="AH65" s="16"/>
      <c r="AI65" s="16"/>
      <c r="AJ65" s="16"/>
    </row>
    <row r="66" spans="1:36" x14ac:dyDescent="0.3">
      <c r="A66" s="16"/>
      <c r="B66" s="17"/>
      <c r="C66" s="16"/>
      <c r="D66" s="16"/>
      <c r="E66" s="16"/>
      <c r="F66" s="16"/>
      <c r="G66" s="16"/>
      <c r="H66" s="16"/>
      <c r="I66" s="16"/>
      <c r="J66" s="16"/>
      <c r="K66" s="83"/>
      <c r="L66" s="83"/>
      <c r="M66" s="83"/>
      <c r="N66" s="83"/>
      <c r="O66" s="83"/>
      <c r="P66" s="16"/>
      <c r="Q66" s="16"/>
      <c r="R66" s="16"/>
      <c r="S66" s="16"/>
      <c r="T66" s="16"/>
      <c r="U66" s="16"/>
      <c r="V66" s="16"/>
      <c r="W66" s="16"/>
      <c r="X66" s="16"/>
      <c r="Y66" s="16"/>
      <c r="Z66" s="16"/>
      <c r="AA66" s="16"/>
      <c r="AB66" s="17"/>
      <c r="AC66" s="16"/>
      <c r="AD66" s="16"/>
      <c r="AE66" s="16"/>
      <c r="AF66" s="16"/>
      <c r="AG66" s="16"/>
      <c r="AH66" s="16"/>
      <c r="AI66" s="16"/>
      <c r="AJ66" s="16"/>
    </row>
    <row r="67" spans="1:36" x14ac:dyDescent="0.3">
      <c r="A67" s="16"/>
      <c r="B67" s="17"/>
      <c r="C67" s="16"/>
      <c r="D67" s="16"/>
      <c r="E67" s="16"/>
      <c r="F67" s="16"/>
      <c r="G67" s="16"/>
      <c r="H67" s="16"/>
      <c r="I67" s="16"/>
      <c r="J67" s="16"/>
      <c r="K67" s="83"/>
      <c r="L67" s="83"/>
      <c r="M67" s="83"/>
      <c r="N67" s="83"/>
      <c r="O67" s="83"/>
      <c r="P67" s="16"/>
      <c r="Q67" s="16"/>
      <c r="R67" s="16"/>
      <c r="S67" s="16"/>
      <c r="T67" s="16"/>
      <c r="U67" s="16"/>
      <c r="V67" s="16"/>
      <c r="W67" s="16"/>
      <c r="X67" s="16"/>
      <c r="Y67" s="16"/>
      <c r="Z67" s="16"/>
      <c r="AA67" s="16"/>
      <c r="AB67" s="17"/>
      <c r="AC67" s="16"/>
      <c r="AD67" s="16"/>
      <c r="AE67" s="16"/>
      <c r="AF67" s="16"/>
      <c r="AG67" s="16"/>
      <c r="AH67" s="16"/>
      <c r="AI67" s="16"/>
      <c r="AJ67" s="16"/>
    </row>
    <row r="68" spans="1:36" x14ac:dyDescent="0.3">
      <c r="A68" s="16"/>
      <c r="B68" s="17"/>
      <c r="C68" s="16"/>
      <c r="D68" s="16"/>
      <c r="E68" s="16"/>
      <c r="F68" s="16"/>
      <c r="G68" s="16"/>
      <c r="H68" s="16"/>
      <c r="I68" s="16"/>
      <c r="J68" s="16"/>
      <c r="K68" s="83"/>
      <c r="L68" s="83"/>
      <c r="M68" s="83"/>
      <c r="N68" s="83"/>
      <c r="O68" s="83"/>
      <c r="P68" s="16"/>
      <c r="Q68" s="16"/>
      <c r="R68" s="16"/>
      <c r="S68" s="16"/>
      <c r="T68" s="16"/>
      <c r="U68" s="16"/>
      <c r="V68" s="16"/>
      <c r="W68" s="16"/>
      <c r="X68" s="16"/>
      <c r="Y68" s="16"/>
      <c r="Z68" s="16"/>
      <c r="AA68" s="16"/>
      <c r="AB68" s="17"/>
      <c r="AC68" s="16"/>
      <c r="AD68" s="16"/>
      <c r="AE68" s="16"/>
      <c r="AF68" s="16"/>
      <c r="AG68" s="16"/>
      <c r="AH68" s="16"/>
      <c r="AI68" s="16"/>
      <c r="AJ68" s="16"/>
    </row>
    <row r="69" spans="1:36" x14ac:dyDescent="0.3">
      <c r="A69" s="16"/>
      <c r="B69" s="17"/>
      <c r="C69" s="16"/>
      <c r="D69" s="16"/>
      <c r="E69" s="16"/>
      <c r="F69" s="16"/>
      <c r="G69" s="16"/>
      <c r="H69" s="16"/>
      <c r="I69" s="16"/>
      <c r="J69" s="16"/>
      <c r="K69" s="83"/>
      <c r="L69" s="83"/>
      <c r="M69" s="83"/>
      <c r="N69" s="83"/>
      <c r="O69" s="83"/>
      <c r="P69" s="16"/>
      <c r="Q69" s="16"/>
      <c r="R69" s="16"/>
      <c r="S69" s="16"/>
      <c r="T69" s="16"/>
      <c r="U69" s="16"/>
      <c r="V69" s="16"/>
      <c r="W69" s="16"/>
      <c r="X69" s="16"/>
      <c r="Y69" s="16"/>
      <c r="Z69" s="16"/>
      <c r="AA69" s="16"/>
      <c r="AB69" s="17"/>
      <c r="AC69" s="16"/>
      <c r="AD69" s="16"/>
      <c r="AE69" s="16"/>
      <c r="AF69" s="16"/>
      <c r="AG69" s="16"/>
      <c r="AH69" s="16"/>
      <c r="AI69" s="16"/>
      <c r="AJ69" s="16"/>
    </row>
    <row r="70" spans="1:36" x14ac:dyDescent="0.3">
      <c r="A70" s="16"/>
      <c r="B70" s="17"/>
      <c r="C70" s="16"/>
      <c r="D70" s="16"/>
      <c r="E70" s="16"/>
      <c r="F70" s="16"/>
      <c r="G70" s="16"/>
      <c r="H70" s="16"/>
      <c r="I70" s="16"/>
      <c r="J70" s="16"/>
      <c r="K70" s="83"/>
      <c r="L70" s="83"/>
      <c r="M70" s="83"/>
      <c r="N70" s="83"/>
      <c r="O70" s="83"/>
      <c r="P70" s="16"/>
      <c r="Q70" s="16"/>
      <c r="R70" s="16"/>
      <c r="S70" s="16"/>
      <c r="T70" s="16"/>
      <c r="U70" s="16"/>
      <c r="V70" s="16"/>
      <c r="W70" s="16"/>
      <c r="X70" s="16"/>
      <c r="Y70" s="16"/>
      <c r="Z70" s="16"/>
      <c r="AA70" s="16"/>
      <c r="AB70" s="17"/>
      <c r="AC70" s="16"/>
      <c r="AD70" s="16"/>
      <c r="AE70" s="16"/>
      <c r="AF70" s="16"/>
      <c r="AG70" s="16"/>
      <c r="AH70" s="16"/>
      <c r="AI70" s="16"/>
      <c r="AJ70" s="16"/>
    </row>
    <row r="71" spans="1:36" x14ac:dyDescent="0.3">
      <c r="A71" s="16"/>
      <c r="B71" s="17"/>
      <c r="C71" s="16"/>
      <c r="D71" s="16"/>
      <c r="E71" s="16"/>
      <c r="F71" s="16"/>
      <c r="G71" s="16"/>
      <c r="H71" s="16"/>
      <c r="I71" s="16"/>
      <c r="J71" s="16"/>
      <c r="K71" s="83"/>
      <c r="L71" s="83"/>
      <c r="M71" s="83"/>
      <c r="N71" s="83"/>
      <c r="O71" s="83"/>
      <c r="P71" s="16"/>
      <c r="Q71" s="16"/>
      <c r="R71" s="16"/>
      <c r="S71" s="16"/>
      <c r="T71" s="16"/>
      <c r="U71" s="16"/>
      <c r="V71" s="16"/>
      <c r="W71" s="16"/>
      <c r="X71" s="16"/>
      <c r="Y71" s="16"/>
      <c r="Z71" s="16"/>
      <c r="AA71" s="16"/>
      <c r="AB71" s="17"/>
      <c r="AC71" s="16"/>
      <c r="AD71" s="16"/>
      <c r="AE71" s="16"/>
      <c r="AF71" s="16"/>
      <c r="AG71" s="16"/>
      <c r="AH71" s="16"/>
      <c r="AI71" s="16"/>
      <c r="AJ71" s="16"/>
    </row>
    <row r="72" spans="1:36" x14ac:dyDescent="0.3">
      <c r="A72" s="16"/>
      <c r="B72" s="17"/>
      <c r="C72" s="16"/>
      <c r="D72" s="16"/>
      <c r="E72" s="16"/>
      <c r="F72" s="16"/>
      <c r="G72" s="16"/>
      <c r="H72" s="16"/>
      <c r="I72" s="16"/>
      <c r="J72" s="16"/>
      <c r="K72" s="83"/>
      <c r="L72" s="83"/>
      <c r="M72" s="83"/>
      <c r="N72" s="83"/>
      <c r="O72" s="83"/>
      <c r="P72" s="16"/>
      <c r="Q72" s="16"/>
      <c r="R72" s="16"/>
      <c r="S72" s="16"/>
      <c r="T72" s="16"/>
      <c r="U72" s="16"/>
      <c r="V72" s="16"/>
      <c r="W72" s="16"/>
      <c r="X72" s="16"/>
      <c r="Y72" s="16"/>
      <c r="Z72" s="16"/>
      <c r="AA72" s="16"/>
      <c r="AB72" s="17"/>
      <c r="AC72" s="16"/>
      <c r="AD72" s="16"/>
      <c r="AE72" s="16"/>
      <c r="AF72" s="16"/>
      <c r="AG72" s="16"/>
      <c r="AH72" s="16"/>
      <c r="AI72" s="16"/>
      <c r="AJ72" s="16"/>
    </row>
    <row r="73" spans="1:36" x14ac:dyDescent="0.3">
      <c r="A73" s="16"/>
      <c r="B73" s="17"/>
      <c r="C73" s="16"/>
      <c r="D73" s="16"/>
      <c r="E73" s="16"/>
      <c r="F73" s="16"/>
      <c r="G73" s="16"/>
      <c r="H73" s="16"/>
      <c r="I73" s="16"/>
      <c r="J73" s="16"/>
      <c r="K73" s="83"/>
      <c r="L73" s="83"/>
      <c r="M73" s="83"/>
      <c r="N73" s="83"/>
      <c r="O73" s="83"/>
      <c r="P73" s="16"/>
      <c r="Q73" s="16"/>
      <c r="R73" s="16"/>
      <c r="S73" s="16"/>
      <c r="T73" s="16"/>
      <c r="U73" s="16"/>
      <c r="V73" s="16"/>
      <c r="W73" s="16"/>
      <c r="X73" s="16"/>
      <c r="Y73" s="16"/>
      <c r="Z73" s="16"/>
      <c r="AA73" s="16"/>
      <c r="AB73" s="17"/>
      <c r="AC73" s="16"/>
      <c r="AD73" s="16"/>
      <c r="AE73" s="16"/>
      <c r="AF73" s="16"/>
      <c r="AG73" s="16"/>
      <c r="AH73" s="16"/>
      <c r="AI73" s="16"/>
      <c r="AJ73" s="16"/>
    </row>
    <row r="74" spans="1:36" x14ac:dyDescent="0.3">
      <c r="A74" s="16"/>
      <c r="B74" s="17"/>
      <c r="C74" s="16"/>
      <c r="D74" s="16"/>
      <c r="E74" s="16"/>
      <c r="F74" s="16"/>
      <c r="G74" s="16"/>
      <c r="H74" s="16"/>
      <c r="I74" s="16"/>
      <c r="J74" s="16"/>
      <c r="K74" s="83"/>
      <c r="L74" s="83"/>
      <c r="M74" s="83"/>
      <c r="N74" s="83"/>
      <c r="O74" s="83"/>
      <c r="P74" s="16"/>
      <c r="Q74" s="16"/>
      <c r="R74" s="16"/>
      <c r="S74" s="16"/>
      <c r="T74" s="16"/>
      <c r="U74" s="16"/>
      <c r="V74" s="16"/>
      <c r="W74" s="16"/>
      <c r="X74" s="16"/>
      <c r="Y74" s="16"/>
      <c r="Z74" s="16"/>
      <c r="AA74" s="16"/>
      <c r="AB74" s="17"/>
      <c r="AC74" s="16"/>
      <c r="AD74" s="16"/>
      <c r="AE74" s="16"/>
      <c r="AF74" s="16"/>
      <c r="AG74" s="16"/>
      <c r="AH74" s="16"/>
      <c r="AI74" s="16"/>
      <c r="AJ74" s="16"/>
    </row>
    <row r="75" spans="1:36" x14ac:dyDescent="0.3">
      <c r="A75" s="16"/>
      <c r="B75" s="17"/>
      <c r="C75" s="16"/>
      <c r="D75" s="16"/>
      <c r="E75" s="16"/>
      <c r="F75" s="16"/>
      <c r="G75" s="16"/>
      <c r="H75" s="16"/>
      <c r="I75" s="16"/>
      <c r="J75" s="16"/>
      <c r="K75" s="83"/>
      <c r="L75" s="83"/>
      <c r="M75" s="83"/>
      <c r="N75" s="83"/>
      <c r="O75" s="83"/>
      <c r="P75" s="16"/>
      <c r="Q75" s="16"/>
      <c r="R75" s="16"/>
      <c r="S75" s="16"/>
      <c r="T75" s="16"/>
      <c r="U75" s="16"/>
      <c r="V75" s="16"/>
      <c r="W75" s="16"/>
      <c r="X75" s="16"/>
      <c r="Y75" s="16"/>
      <c r="Z75" s="16"/>
      <c r="AA75" s="16"/>
      <c r="AB75" s="17"/>
      <c r="AC75" s="16"/>
      <c r="AD75" s="16"/>
      <c r="AE75" s="16"/>
      <c r="AF75" s="16"/>
      <c r="AG75" s="16"/>
      <c r="AH75" s="16"/>
      <c r="AI75" s="16"/>
      <c r="AJ75" s="16"/>
    </row>
    <row r="76" spans="1:36" x14ac:dyDescent="0.3">
      <c r="A76" s="16"/>
      <c r="B76" s="17"/>
      <c r="C76" s="16"/>
      <c r="D76" s="16"/>
      <c r="E76" s="16"/>
      <c r="F76" s="16"/>
      <c r="G76" s="16"/>
      <c r="H76" s="16"/>
      <c r="I76" s="16"/>
      <c r="J76" s="16"/>
      <c r="K76" s="83"/>
      <c r="L76" s="83"/>
      <c r="M76" s="83"/>
      <c r="N76" s="83"/>
      <c r="O76" s="83"/>
      <c r="P76" s="16"/>
      <c r="Q76" s="16"/>
      <c r="R76" s="16"/>
      <c r="S76" s="16"/>
      <c r="T76" s="16"/>
      <c r="U76" s="16"/>
      <c r="V76" s="16"/>
      <c r="W76" s="16"/>
      <c r="X76" s="16"/>
      <c r="Y76" s="16"/>
      <c r="Z76" s="16"/>
      <c r="AA76" s="16"/>
      <c r="AB76" s="17"/>
      <c r="AC76" s="16"/>
      <c r="AD76" s="16"/>
      <c r="AE76" s="16"/>
      <c r="AF76" s="16"/>
      <c r="AG76" s="16"/>
      <c r="AH76" s="16"/>
      <c r="AI76" s="16"/>
      <c r="AJ76" s="16"/>
    </row>
    <row r="77" spans="1:36" x14ac:dyDescent="0.3">
      <c r="A77" s="16"/>
      <c r="B77" s="17"/>
      <c r="C77" s="16"/>
      <c r="D77" s="16"/>
      <c r="E77" s="16"/>
      <c r="F77" s="16"/>
      <c r="G77" s="16"/>
      <c r="H77" s="16"/>
      <c r="I77" s="16"/>
      <c r="J77" s="16"/>
      <c r="K77" s="83"/>
      <c r="L77" s="83"/>
      <c r="M77" s="83"/>
      <c r="N77" s="83"/>
      <c r="O77" s="83"/>
      <c r="P77" s="16"/>
      <c r="Q77" s="16"/>
      <c r="R77" s="16"/>
      <c r="S77" s="16"/>
      <c r="T77" s="16"/>
      <c r="U77" s="16"/>
      <c r="V77" s="16"/>
      <c r="W77" s="16"/>
      <c r="X77" s="16"/>
      <c r="Y77" s="16"/>
      <c r="Z77" s="16"/>
      <c r="AA77" s="16"/>
      <c r="AB77" s="17"/>
      <c r="AC77" s="16"/>
      <c r="AD77" s="16"/>
      <c r="AE77" s="16"/>
      <c r="AF77" s="16"/>
      <c r="AG77" s="16"/>
      <c r="AH77" s="16"/>
      <c r="AI77" s="16"/>
      <c r="AJ77" s="16"/>
    </row>
    <row r="78" spans="1:36" x14ac:dyDescent="0.3">
      <c r="A78" s="16"/>
      <c r="B78" s="17"/>
      <c r="C78" s="16"/>
      <c r="D78" s="16"/>
      <c r="E78" s="16"/>
      <c r="F78" s="16"/>
      <c r="G78" s="16"/>
      <c r="H78" s="16"/>
      <c r="I78" s="16"/>
      <c r="J78" s="16"/>
      <c r="K78" s="83"/>
      <c r="L78" s="83"/>
      <c r="M78" s="83"/>
      <c r="N78" s="83"/>
      <c r="O78" s="83"/>
      <c r="P78" s="16"/>
      <c r="Q78" s="16"/>
      <c r="R78" s="16"/>
      <c r="S78" s="16"/>
      <c r="T78" s="16"/>
      <c r="U78" s="16"/>
      <c r="V78" s="16"/>
      <c r="W78" s="16"/>
      <c r="X78" s="16"/>
      <c r="Y78" s="16"/>
      <c r="Z78" s="16"/>
      <c r="AA78" s="16"/>
      <c r="AB78" s="17"/>
      <c r="AC78" s="16"/>
      <c r="AD78" s="16"/>
      <c r="AE78" s="16"/>
      <c r="AF78" s="16"/>
      <c r="AG78" s="16"/>
      <c r="AH78" s="16"/>
      <c r="AI78" s="16"/>
      <c r="AJ78" s="16"/>
    </row>
    <row r="79" spans="1:36" x14ac:dyDescent="0.3">
      <c r="A79" s="16"/>
      <c r="B79" s="17"/>
      <c r="C79" s="16"/>
      <c r="D79" s="16"/>
      <c r="E79" s="16"/>
      <c r="F79" s="16"/>
      <c r="G79" s="16"/>
      <c r="H79" s="16"/>
      <c r="I79" s="16"/>
      <c r="J79" s="16"/>
      <c r="K79" s="83"/>
      <c r="L79" s="83"/>
      <c r="M79" s="83"/>
      <c r="N79" s="83"/>
      <c r="O79" s="83"/>
      <c r="P79" s="16"/>
      <c r="Q79" s="16"/>
      <c r="R79" s="16"/>
      <c r="S79" s="16"/>
      <c r="T79" s="16"/>
      <c r="U79" s="16"/>
      <c r="V79" s="16"/>
      <c r="W79" s="16"/>
      <c r="X79" s="16"/>
      <c r="Y79" s="16"/>
      <c r="Z79" s="16"/>
      <c r="AA79" s="16"/>
      <c r="AB79" s="17"/>
      <c r="AC79" s="16"/>
      <c r="AD79" s="16"/>
      <c r="AE79" s="16"/>
      <c r="AF79" s="16"/>
      <c r="AG79" s="16"/>
      <c r="AH79" s="16"/>
      <c r="AI79" s="16"/>
      <c r="AJ79" s="16"/>
    </row>
    <row r="80" spans="1:36" x14ac:dyDescent="0.3">
      <c r="A80" s="16"/>
      <c r="B80" s="17"/>
      <c r="C80" s="16"/>
      <c r="D80" s="16"/>
      <c r="E80" s="16"/>
      <c r="F80" s="16"/>
      <c r="G80" s="16"/>
      <c r="H80" s="16"/>
      <c r="I80" s="16"/>
      <c r="J80" s="16"/>
      <c r="K80" s="83"/>
      <c r="L80" s="83"/>
      <c r="M80" s="83"/>
      <c r="N80" s="83"/>
      <c r="O80" s="83"/>
      <c r="P80" s="16"/>
      <c r="Q80" s="16"/>
      <c r="R80" s="16"/>
      <c r="S80" s="16"/>
      <c r="T80" s="16"/>
      <c r="U80" s="16"/>
      <c r="V80" s="16"/>
      <c r="W80" s="16"/>
      <c r="X80" s="16"/>
      <c r="Y80" s="16"/>
      <c r="Z80" s="16"/>
      <c r="AA80" s="16"/>
      <c r="AB80" s="17"/>
      <c r="AC80" s="16"/>
      <c r="AD80" s="16"/>
      <c r="AE80" s="16"/>
      <c r="AF80" s="16"/>
      <c r="AG80" s="16"/>
      <c r="AH80" s="16"/>
      <c r="AI80" s="16"/>
      <c r="AJ80" s="16"/>
    </row>
    <row r="81" spans="1:36" x14ac:dyDescent="0.3">
      <c r="A81" s="16"/>
      <c r="B81" s="17"/>
      <c r="C81" s="16"/>
      <c r="D81" s="16"/>
      <c r="E81" s="16"/>
      <c r="F81" s="16"/>
      <c r="G81" s="16"/>
      <c r="H81" s="16"/>
      <c r="I81" s="16"/>
      <c r="J81" s="16"/>
      <c r="K81" s="83"/>
      <c r="L81" s="83"/>
      <c r="M81" s="83"/>
      <c r="N81" s="83"/>
      <c r="O81" s="83"/>
      <c r="P81" s="16"/>
      <c r="Q81" s="16"/>
      <c r="R81" s="16"/>
      <c r="S81" s="16"/>
      <c r="T81" s="16"/>
      <c r="U81" s="16"/>
      <c r="V81" s="16"/>
      <c r="W81" s="16"/>
      <c r="X81" s="16"/>
      <c r="Y81" s="16"/>
      <c r="Z81" s="16"/>
      <c r="AA81" s="16"/>
      <c r="AB81" s="17"/>
      <c r="AC81" s="16"/>
      <c r="AD81" s="16"/>
      <c r="AE81" s="16"/>
      <c r="AF81" s="16"/>
      <c r="AG81" s="16"/>
      <c r="AH81" s="16"/>
      <c r="AI81" s="16"/>
      <c r="AJ81" s="16"/>
    </row>
    <row r="82" spans="1:36" x14ac:dyDescent="0.3">
      <c r="A82" s="16"/>
      <c r="B82" s="17"/>
      <c r="C82" s="16"/>
      <c r="D82" s="16"/>
      <c r="E82" s="16"/>
      <c r="F82" s="16"/>
      <c r="G82" s="16"/>
      <c r="H82" s="16"/>
      <c r="I82" s="16"/>
      <c r="J82" s="16"/>
      <c r="K82" s="83"/>
      <c r="L82" s="83"/>
      <c r="M82" s="83"/>
      <c r="N82" s="83"/>
      <c r="O82" s="83"/>
      <c r="P82" s="16"/>
      <c r="Q82" s="16"/>
      <c r="R82" s="16"/>
      <c r="S82" s="16"/>
      <c r="T82" s="16"/>
      <c r="U82" s="16"/>
      <c r="V82" s="16"/>
      <c r="W82" s="16"/>
      <c r="X82" s="16"/>
      <c r="Y82" s="16"/>
      <c r="Z82" s="16"/>
      <c r="AA82" s="16"/>
      <c r="AB82" s="17"/>
      <c r="AC82" s="16"/>
      <c r="AD82" s="16"/>
      <c r="AE82" s="16"/>
      <c r="AF82" s="16"/>
      <c r="AG82" s="16"/>
      <c r="AH82" s="16"/>
      <c r="AI82" s="16"/>
      <c r="AJ82" s="16"/>
    </row>
    <row r="83" spans="1:36" x14ac:dyDescent="0.3">
      <c r="A83" s="16"/>
      <c r="B83" s="17"/>
      <c r="C83" s="16"/>
      <c r="D83" s="16"/>
      <c r="E83" s="16"/>
      <c r="F83" s="16"/>
      <c r="G83" s="16"/>
      <c r="H83" s="16"/>
      <c r="I83" s="16"/>
      <c r="J83" s="16"/>
      <c r="K83" s="83"/>
      <c r="L83" s="83"/>
      <c r="M83" s="83"/>
      <c r="N83" s="83"/>
      <c r="O83" s="83"/>
      <c r="P83" s="16"/>
      <c r="Q83" s="16"/>
      <c r="R83" s="16"/>
      <c r="S83" s="16"/>
      <c r="T83" s="16"/>
      <c r="U83" s="16"/>
      <c r="V83" s="16"/>
      <c r="W83" s="16"/>
      <c r="X83" s="16"/>
      <c r="Y83" s="16"/>
      <c r="Z83" s="16"/>
      <c r="AA83" s="16"/>
      <c r="AB83" s="17"/>
      <c r="AC83" s="16"/>
      <c r="AD83" s="16"/>
      <c r="AE83" s="16"/>
      <c r="AF83" s="16"/>
      <c r="AG83" s="16"/>
      <c r="AH83" s="16"/>
      <c r="AI83" s="16"/>
      <c r="AJ83" s="16"/>
    </row>
    <row r="84" spans="1:36" x14ac:dyDescent="0.3">
      <c r="A84" s="16"/>
      <c r="B84" s="17"/>
      <c r="C84" s="16"/>
      <c r="D84" s="16"/>
      <c r="E84" s="16"/>
      <c r="F84" s="16"/>
      <c r="G84" s="16"/>
      <c r="H84" s="16"/>
      <c r="I84" s="16"/>
      <c r="J84" s="16"/>
      <c r="K84" s="83"/>
      <c r="L84" s="83"/>
      <c r="M84" s="83"/>
      <c r="N84" s="83"/>
      <c r="O84" s="83"/>
      <c r="P84" s="16"/>
      <c r="Q84" s="16"/>
      <c r="R84" s="16"/>
      <c r="S84" s="16"/>
      <c r="T84" s="16"/>
      <c r="U84" s="16"/>
      <c r="V84" s="16"/>
      <c r="W84" s="16"/>
      <c r="X84" s="16"/>
      <c r="Y84" s="16"/>
      <c r="Z84" s="16"/>
      <c r="AA84" s="16"/>
      <c r="AB84" s="17"/>
      <c r="AC84" s="16"/>
      <c r="AD84" s="16"/>
      <c r="AE84" s="16"/>
      <c r="AF84" s="16"/>
      <c r="AG84" s="16"/>
      <c r="AH84" s="16"/>
      <c r="AI84" s="16"/>
      <c r="AJ84" s="16"/>
    </row>
    <row r="85" spans="1:36" x14ac:dyDescent="0.3">
      <c r="A85" s="16"/>
      <c r="B85" s="17"/>
      <c r="C85" s="16"/>
      <c r="D85" s="16"/>
      <c r="E85" s="16"/>
      <c r="F85" s="16"/>
      <c r="G85" s="16"/>
      <c r="H85" s="16"/>
      <c r="I85" s="16"/>
      <c r="J85" s="16"/>
      <c r="K85" s="83"/>
      <c r="L85" s="83"/>
      <c r="M85" s="83"/>
      <c r="N85" s="83"/>
      <c r="O85" s="83"/>
      <c r="P85" s="16"/>
      <c r="Q85" s="16"/>
      <c r="R85" s="16"/>
      <c r="S85" s="16"/>
      <c r="T85" s="16"/>
      <c r="U85" s="16"/>
      <c r="V85" s="16"/>
      <c r="W85" s="16"/>
      <c r="X85" s="16"/>
      <c r="Y85" s="16"/>
      <c r="Z85" s="16"/>
      <c r="AA85" s="16"/>
      <c r="AB85" s="17"/>
      <c r="AC85" s="16"/>
      <c r="AD85" s="16"/>
      <c r="AE85" s="16"/>
      <c r="AF85" s="16"/>
      <c r="AG85" s="16"/>
      <c r="AH85" s="16"/>
      <c r="AI85" s="16"/>
      <c r="AJ85" s="16"/>
    </row>
    <row r="86" spans="1:36" x14ac:dyDescent="0.3">
      <c r="A86" s="16"/>
      <c r="B86" s="17"/>
      <c r="C86" s="16"/>
      <c r="D86" s="16"/>
      <c r="E86" s="16"/>
      <c r="F86" s="16"/>
      <c r="G86" s="16"/>
      <c r="H86" s="16"/>
      <c r="I86" s="16"/>
      <c r="J86" s="16"/>
      <c r="K86" s="83"/>
      <c r="L86" s="83"/>
      <c r="M86" s="83"/>
      <c r="N86" s="83"/>
      <c r="O86" s="83"/>
      <c r="P86" s="16"/>
      <c r="Q86" s="16"/>
      <c r="R86" s="16"/>
      <c r="S86" s="16"/>
      <c r="T86" s="16"/>
      <c r="U86" s="16"/>
      <c r="V86" s="16"/>
      <c r="W86" s="16"/>
      <c r="X86" s="16"/>
      <c r="Y86" s="16"/>
      <c r="Z86" s="16"/>
      <c r="AA86" s="16"/>
      <c r="AB86" s="17"/>
      <c r="AC86" s="16"/>
      <c r="AD86" s="16"/>
      <c r="AE86" s="16"/>
      <c r="AF86" s="16"/>
      <c r="AG86" s="16"/>
      <c r="AH86" s="16"/>
      <c r="AI86" s="16"/>
      <c r="AJ86" s="16"/>
    </row>
    <row r="87" spans="1:36" x14ac:dyDescent="0.3">
      <c r="A87" s="16"/>
      <c r="B87" s="17"/>
      <c r="C87" s="16"/>
      <c r="D87" s="16"/>
      <c r="E87" s="16"/>
      <c r="F87" s="16"/>
      <c r="G87" s="16"/>
      <c r="H87" s="16"/>
      <c r="I87" s="16"/>
      <c r="J87" s="16"/>
      <c r="K87" s="83"/>
      <c r="L87" s="83"/>
      <c r="M87" s="83"/>
      <c r="N87" s="83"/>
      <c r="O87" s="83"/>
      <c r="P87" s="16"/>
      <c r="Q87" s="16"/>
      <c r="R87" s="16"/>
      <c r="S87" s="16"/>
      <c r="T87" s="16"/>
      <c r="U87" s="16"/>
      <c r="V87" s="16"/>
      <c r="W87" s="16"/>
      <c r="X87" s="16"/>
      <c r="Y87" s="16"/>
      <c r="Z87" s="16"/>
      <c r="AA87" s="16"/>
      <c r="AB87" s="17"/>
      <c r="AC87" s="16"/>
      <c r="AD87" s="16"/>
      <c r="AE87" s="16"/>
      <c r="AF87" s="16"/>
      <c r="AG87" s="16"/>
      <c r="AH87" s="16"/>
      <c r="AI87" s="16"/>
      <c r="AJ87" s="16"/>
    </row>
    <row r="88" spans="1:36" x14ac:dyDescent="0.3">
      <c r="A88" s="16"/>
      <c r="B88" s="17"/>
      <c r="C88" s="16"/>
      <c r="D88" s="16"/>
      <c r="E88" s="16"/>
      <c r="F88" s="16"/>
      <c r="G88" s="16"/>
      <c r="H88" s="16"/>
      <c r="I88" s="16"/>
      <c r="J88" s="16"/>
      <c r="K88" s="83"/>
      <c r="L88" s="83"/>
      <c r="M88" s="83"/>
      <c r="N88" s="83"/>
      <c r="O88" s="83"/>
      <c r="P88" s="16"/>
      <c r="Q88" s="16"/>
      <c r="R88" s="16"/>
      <c r="S88" s="16"/>
      <c r="T88" s="16"/>
      <c r="U88" s="16"/>
      <c r="V88" s="16"/>
      <c r="W88" s="16"/>
      <c r="X88" s="16"/>
      <c r="Y88" s="16"/>
      <c r="Z88" s="16"/>
      <c r="AA88" s="16"/>
      <c r="AB88" s="17"/>
      <c r="AC88" s="16"/>
      <c r="AD88" s="16"/>
      <c r="AE88" s="16"/>
      <c r="AF88" s="16"/>
      <c r="AG88" s="16"/>
      <c r="AH88" s="16"/>
      <c r="AI88" s="16"/>
      <c r="AJ88" s="16"/>
    </row>
    <row r="89" spans="1:36" x14ac:dyDescent="0.3">
      <c r="A89" s="16"/>
      <c r="B89" s="17"/>
      <c r="C89" s="16"/>
      <c r="D89" s="16"/>
      <c r="E89" s="16"/>
      <c r="F89" s="16"/>
      <c r="G89" s="16"/>
      <c r="H89" s="16"/>
      <c r="I89" s="16"/>
      <c r="J89" s="16"/>
      <c r="K89" s="83"/>
      <c r="L89" s="83"/>
      <c r="M89" s="83"/>
      <c r="N89" s="83"/>
      <c r="O89" s="83"/>
      <c r="P89" s="16"/>
      <c r="Q89" s="16"/>
      <c r="R89" s="16"/>
      <c r="S89" s="16"/>
      <c r="T89" s="16"/>
      <c r="U89" s="16"/>
      <c r="V89" s="16"/>
      <c r="W89" s="16"/>
      <c r="X89" s="16"/>
      <c r="Y89" s="16"/>
      <c r="Z89" s="16"/>
      <c r="AA89" s="16"/>
      <c r="AB89" s="17"/>
      <c r="AC89" s="16"/>
      <c r="AD89" s="16"/>
      <c r="AE89" s="16"/>
      <c r="AF89" s="16"/>
      <c r="AG89" s="16"/>
      <c r="AH89" s="16"/>
      <c r="AI89" s="16"/>
      <c r="AJ89" s="16"/>
    </row>
    <row r="90" spans="1:36" x14ac:dyDescent="0.3">
      <c r="A90" s="16"/>
      <c r="B90" s="17"/>
      <c r="C90" s="16"/>
      <c r="D90" s="16"/>
      <c r="E90" s="16"/>
      <c r="F90" s="16"/>
      <c r="G90" s="16"/>
      <c r="H90" s="16"/>
      <c r="I90" s="16"/>
      <c r="J90" s="16"/>
      <c r="K90" s="83"/>
      <c r="L90" s="83"/>
      <c r="M90" s="83"/>
      <c r="N90" s="83"/>
      <c r="O90" s="83"/>
      <c r="P90" s="16"/>
      <c r="Q90" s="16"/>
      <c r="R90" s="16"/>
      <c r="S90" s="16"/>
      <c r="T90" s="16"/>
      <c r="U90" s="16"/>
      <c r="V90" s="16"/>
      <c r="W90" s="16"/>
      <c r="X90" s="16"/>
      <c r="Y90" s="16"/>
      <c r="Z90" s="16"/>
      <c r="AA90" s="16"/>
      <c r="AB90" s="17"/>
      <c r="AC90" s="16"/>
      <c r="AD90" s="16"/>
      <c r="AE90" s="16"/>
      <c r="AF90" s="16"/>
      <c r="AG90" s="16"/>
      <c r="AH90" s="16"/>
      <c r="AI90" s="16"/>
      <c r="AJ90" s="16"/>
    </row>
    <row r="91" spans="1:36" x14ac:dyDescent="0.3">
      <c r="A91" s="16"/>
      <c r="B91" s="17"/>
      <c r="C91" s="16"/>
      <c r="D91" s="16"/>
      <c r="E91" s="16"/>
      <c r="F91" s="16"/>
      <c r="G91" s="16"/>
      <c r="H91" s="16"/>
      <c r="I91" s="16"/>
      <c r="J91" s="16"/>
      <c r="K91" s="83"/>
      <c r="L91" s="83"/>
      <c r="M91" s="83"/>
      <c r="N91" s="83"/>
      <c r="O91" s="83"/>
      <c r="P91" s="16"/>
      <c r="Q91" s="16"/>
      <c r="R91" s="16"/>
      <c r="S91" s="16"/>
      <c r="T91" s="16"/>
      <c r="U91" s="16"/>
      <c r="V91" s="16"/>
      <c r="W91" s="16"/>
      <c r="X91" s="16"/>
      <c r="Y91" s="16"/>
      <c r="Z91" s="16"/>
      <c r="AA91" s="16"/>
      <c r="AB91" s="17"/>
      <c r="AC91" s="16"/>
      <c r="AD91" s="16"/>
      <c r="AE91" s="16"/>
      <c r="AF91" s="16"/>
      <c r="AG91" s="16"/>
      <c r="AH91" s="16"/>
      <c r="AI91" s="16"/>
      <c r="AJ91" s="16"/>
    </row>
    <row r="92" spans="1:36" x14ac:dyDescent="0.3">
      <c r="A92" s="16"/>
      <c r="B92" s="17"/>
      <c r="C92" s="16"/>
      <c r="D92" s="16"/>
      <c r="E92" s="16"/>
      <c r="F92" s="16"/>
      <c r="G92" s="16"/>
      <c r="H92" s="16"/>
      <c r="I92" s="16"/>
      <c r="J92" s="16"/>
      <c r="K92" s="83"/>
      <c r="L92" s="83"/>
      <c r="M92" s="83"/>
      <c r="N92" s="83"/>
      <c r="O92" s="83"/>
      <c r="P92" s="16"/>
      <c r="Q92" s="16"/>
      <c r="R92" s="16"/>
      <c r="S92" s="16"/>
      <c r="T92" s="16"/>
      <c r="U92" s="16"/>
      <c r="V92" s="16"/>
      <c r="W92" s="16"/>
      <c r="X92" s="16"/>
      <c r="Y92" s="16"/>
      <c r="Z92" s="16"/>
      <c r="AA92" s="16"/>
      <c r="AB92" s="17"/>
      <c r="AC92" s="16"/>
      <c r="AD92" s="16"/>
      <c r="AE92" s="16"/>
      <c r="AF92" s="16"/>
      <c r="AG92" s="16"/>
      <c r="AH92" s="16"/>
      <c r="AI92" s="16"/>
      <c r="AJ92" s="16"/>
    </row>
    <row r="93" spans="1:36" x14ac:dyDescent="0.3">
      <c r="A93" s="16"/>
      <c r="B93" s="17"/>
      <c r="C93" s="16"/>
      <c r="D93" s="16"/>
      <c r="E93" s="16"/>
      <c r="F93" s="16"/>
      <c r="G93" s="16"/>
      <c r="H93" s="16"/>
      <c r="I93" s="16"/>
      <c r="J93" s="16"/>
      <c r="K93" s="83"/>
      <c r="L93" s="83"/>
      <c r="M93" s="83"/>
      <c r="N93" s="83"/>
      <c r="O93" s="83"/>
      <c r="P93" s="16"/>
      <c r="Q93" s="16"/>
      <c r="R93" s="16"/>
      <c r="S93" s="16"/>
      <c r="T93" s="16"/>
      <c r="U93" s="16"/>
      <c r="V93" s="16"/>
      <c r="W93" s="16"/>
      <c r="X93" s="16"/>
      <c r="Y93" s="16"/>
      <c r="Z93" s="16"/>
      <c r="AA93" s="16"/>
      <c r="AB93" s="17"/>
      <c r="AC93" s="16"/>
      <c r="AD93" s="16"/>
      <c r="AE93" s="16"/>
      <c r="AF93" s="16"/>
      <c r="AG93" s="16"/>
      <c r="AH93" s="16"/>
      <c r="AI93" s="16"/>
      <c r="AJ93" s="16"/>
    </row>
    <row r="94" spans="1:36" x14ac:dyDescent="0.3">
      <c r="A94" s="16"/>
      <c r="B94" s="17"/>
      <c r="C94" s="16"/>
      <c r="D94" s="16"/>
      <c r="E94" s="16"/>
      <c r="F94" s="16"/>
      <c r="G94" s="16"/>
      <c r="H94" s="16"/>
      <c r="I94" s="16"/>
      <c r="J94" s="16"/>
      <c r="K94" s="83"/>
      <c r="L94" s="83"/>
      <c r="M94" s="83"/>
      <c r="N94" s="83"/>
      <c r="O94" s="83"/>
      <c r="P94" s="16"/>
      <c r="Q94" s="16"/>
      <c r="R94" s="16"/>
      <c r="S94" s="16"/>
      <c r="T94" s="16"/>
      <c r="U94" s="16"/>
      <c r="V94" s="16"/>
      <c r="W94" s="16"/>
      <c r="X94" s="16"/>
      <c r="Y94" s="16"/>
      <c r="Z94" s="16"/>
      <c r="AA94" s="16"/>
      <c r="AB94" s="17"/>
      <c r="AC94" s="16"/>
      <c r="AD94" s="16"/>
      <c r="AE94" s="16"/>
      <c r="AF94" s="16"/>
      <c r="AG94" s="16"/>
      <c r="AH94" s="16"/>
      <c r="AI94" s="16"/>
      <c r="AJ94" s="16"/>
    </row>
    <row r="95" spans="1:36" x14ac:dyDescent="0.3">
      <c r="A95" s="16"/>
      <c r="B95" s="17"/>
      <c r="C95" s="16"/>
      <c r="D95" s="16"/>
      <c r="E95" s="16"/>
      <c r="F95" s="16"/>
      <c r="G95" s="16"/>
      <c r="H95" s="16"/>
      <c r="I95" s="16"/>
      <c r="J95" s="16"/>
      <c r="K95" s="83"/>
      <c r="L95" s="83"/>
      <c r="M95" s="83"/>
      <c r="N95" s="83"/>
      <c r="O95" s="83"/>
      <c r="P95" s="16"/>
      <c r="Q95" s="16"/>
      <c r="R95" s="16"/>
      <c r="S95" s="16"/>
      <c r="T95" s="16"/>
      <c r="U95" s="16"/>
      <c r="V95" s="16"/>
      <c r="W95" s="16"/>
      <c r="X95" s="16"/>
      <c r="Y95" s="16"/>
      <c r="Z95" s="16"/>
      <c r="AA95" s="16"/>
      <c r="AB95" s="17"/>
      <c r="AC95" s="16"/>
      <c r="AD95" s="16"/>
      <c r="AE95" s="16"/>
      <c r="AF95" s="16"/>
      <c r="AG95" s="16"/>
      <c r="AH95" s="16"/>
      <c r="AI95" s="16"/>
      <c r="AJ95" s="16"/>
    </row>
    <row r="96" spans="1:36" x14ac:dyDescent="0.3">
      <c r="A96" s="16"/>
      <c r="B96" s="17"/>
      <c r="C96" s="16"/>
      <c r="D96" s="16"/>
      <c r="E96" s="16"/>
      <c r="F96" s="16"/>
      <c r="G96" s="16"/>
      <c r="H96" s="16"/>
      <c r="I96" s="16"/>
      <c r="J96" s="16"/>
      <c r="K96" s="83"/>
      <c r="L96" s="83"/>
      <c r="M96" s="83"/>
      <c r="N96" s="83"/>
      <c r="O96" s="83"/>
      <c r="P96" s="16"/>
      <c r="Q96" s="16"/>
      <c r="R96" s="16"/>
      <c r="S96" s="16"/>
      <c r="T96" s="16"/>
      <c r="U96" s="16"/>
      <c r="V96" s="16"/>
      <c r="W96" s="16"/>
      <c r="X96" s="16"/>
      <c r="Y96" s="16"/>
      <c r="Z96" s="16"/>
      <c r="AA96" s="16"/>
      <c r="AB96" s="17"/>
      <c r="AC96" s="16"/>
      <c r="AD96" s="16"/>
      <c r="AE96" s="16"/>
      <c r="AF96" s="16"/>
      <c r="AG96" s="16"/>
      <c r="AH96" s="16"/>
      <c r="AI96" s="16"/>
      <c r="AJ96" s="16"/>
    </row>
    <row r="97" spans="1:36" x14ac:dyDescent="0.3">
      <c r="A97" s="16"/>
      <c r="B97" s="17"/>
      <c r="C97" s="16"/>
      <c r="D97" s="16"/>
      <c r="E97" s="16"/>
      <c r="F97" s="16"/>
      <c r="G97" s="16"/>
      <c r="H97" s="16"/>
      <c r="I97" s="16"/>
      <c r="J97" s="16"/>
      <c r="K97" s="83"/>
      <c r="L97" s="83"/>
      <c r="M97" s="83"/>
      <c r="N97" s="83"/>
      <c r="O97" s="83"/>
      <c r="P97" s="16"/>
      <c r="Q97" s="16"/>
      <c r="R97" s="16"/>
      <c r="S97" s="16"/>
      <c r="T97" s="16"/>
      <c r="U97" s="16"/>
      <c r="V97" s="16"/>
      <c r="W97" s="16"/>
      <c r="X97" s="16"/>
      <c r="Y97" s="16"/>
      <c r="Z97" s="16"/>
      <c r="AA97" s="16"/>
      <c r="AB97" s="17"/>
      <c r="AC97" s="16"/>
      <c r="AD97" s="16"/>
      <c r="AE97" s="16"/>
      <c r="AF97" s="16"/>
      <c r="AG97" s="16"/>
      <c r="AH97" s="16"/>
      <c r="AI97" s="16"/>
      <c r="AJ97" s="16"/>
    </row>
    <row r="98" spans="1:36" x14ac:dyDescent="0.3">
      <c r="A98" s="16"/>
      <c r="B98" s="17"/>
      <c r="C98" s="16"/>
      <c r="D98" s="16"/>
      <c r="E98" s="16"/>
      <c r="F98" s="16"/>
      <c r="G98" s="16"/>
      <c r="H98" s="16"/>
      <c r="I98" s="16"/>
      <c r="J98" s="16"/>
      <c r="K98" s="83"/>
      <c r="L98" s="83"/>
      <c r="M98" s="83"/>
      <c r="N98" s="83"/>
      <c r="O98" s="83"/>
      <c r="P98" s="16"/>
      <c r="Q98" s="16"/>
      <c r="R98" s="16"/>
      <c r="S98" s="16"/>
      <c r="T98" s="16"/>
      <c r="U98" s="16"/>
      <c r="V98" s="16"/>
      <c r="W98" s="16"/>
      <c r="X98" s="16"/>
      <c r="Y98" s="16"/>
      <c r="Z98" s="16"/>
      <c r="AA98" s="16"/>
      <c r="AB98" s="17"/>
      <c r="AC98" s="16"/>
      <c r="AD98" s="16"/>
      <c r="AE98" s="16"/>
      <c r="AF98" s="16"/>
      <c r="AG98" s="16"/>
      <c r="AH98" s="16"/>
      <c r="AI98" s="16"/>
      <c r="AJ98" s="16"/>
    </row>
    <row r="99" spans="1:36" x14ac:dyDescent="0.3">
      <c r="A99" s="16"/>
      <c r="B99" s="17"/>
      <c r="C99" s="16"/>
      <c r="D99" s="16"/>
      <c r="E99" s="16"/>
      <c r="F99" s="16"/>
      <c r="G99" s="16"/>
      <c r="H99" s="16"/>
      <c r="I99" s="16"/>
      <c r="J99" s="16"/>
      <c r="K99" s="83"/>
      <c r="L99" s="83"/>
      <c r="M99" s="83"/>
      <c r="N99" s="83"/>
      <c r="O99" s="83"/>
      <c r="P99" s="16"/>
      <c r="Q99" s="16"/>
      <c r="R99" s="16"/>
      <c r="S99" s="16"/>
      <c r="T99" s="16"/>
      <c r="U99" s="16"/>
      <c r="V99" s="16"/>
      <c r="W99" s="16"/>
      <c r="X99" s="16"/>
      <c r="Y99" s="16"/>
      <c r="Z99" s="16"/>
      <c r="AA99" s="16"/>
      <c r="AB99" s="17"/>
      <c r="AC99" s="16"/>
      <c r="AD99" s="16"/>
      <c r="AE99" s="16"/>
      <c r="AF99" s="16"/>
      <c r="AG99" s="16"/>
      <c r="AH99" s="16"/>
      <c r="AI99" s="16"/>
      <c r="AJ99" s="16"/>
    </row>
    <row r="100" spans="1:36" x14ac:dyDescent="0.3">
      <c r="A100" s="16"/>
      <c r="B100" s="17"/>
      <c r="C100" s="16"/>
      <c r="D100" s="16"/>
      <c r="E100" s="16"/>
      <c r="F100" s="16"/>
      <c r="G100" s="16"/>
      <c r="H100" s="16"/>
      <c r="I100" s="16"/>
      <c r="J100" s="16"/>
      <c r="K100" s="83"/>
      <c r="L100" s="83"/>
      <c r="M100" s="83"/>
      <c r="N100" s="83"/>
      <c r="O100" s="83"/>
      <c r="P100" s="16"/>
      <c r="Q100" s="16"/>
      <c r="R100" s="16"/>
      <c r="S100" s="16"/>
      <c r="T100" s="16"/>
      <c r="U100" s="16"/>
      <c r="V100" s="16"/>
      <c r="W100" s="16"/>
      <c r="X100" s="16"/>
      <c r="Y100" s="16"/>
      <c r="Z100" s="16"/>
      <c r="AA100" s="16"/>
      <c r="AB100" s="17"/>
      <c r="AC100" s="16"/>
      <c r="AD100" s="16"/>
      <c r="AE100" s="16"/>
      <c r="AF100" s="16"/>
      <c r="AG100" s="16"/>
      <c r="AH100" s="16"/>
      <c r="AI100" s="16"/>
      <c r="AJ100" s="16"/>
    </row>
    <row r="101" spans="1:36" x14ac:dyDescent="0.3">
      <c r="A101" s="16"/>
      <c r="B101" s="17"/>
      <c r="C101" s="16"/>
      <c r="D101" s="16"/>
      <c r="E101" s="16"/>
      <c r="F101" s="16"/>
      <c r="G101" s="16"/>
      <c r="H101" s="16"/>
      <c r="I101" s="16"/>
      <c r="J101" s="16"/>
      <c r="K101" s="83"/>
      <c r="L101" s="83"/>
      <c r="M101" s="83"/>
      <c r="N101" s="83"/>
      <c r="O101" s="83"/>
      <c r="P101" s="16"/>
      <c r="Q101" s="16"/>
      <c r="R101" s="16"/>
      <c r="S101" s="16"/>
      <c r="T101" s="16"/>
      <c r="U101" s="16"/>
      <c r="V101" s="16"/>
      <c r="W101" s="16"/>
      <c r="X101" s="16"/>
      <c r="Y101" s="16"/>
      <c r="Z101" s="16"/>
      <c r="AA101" s="16"/>
      <c r="AB101" s="17"/>
      <c r="AC101" s="16"/>
      <c r="AD101" s="16"/>
      <c r="AE101" s="16"/>
      <c r="AF101" s="16"/>
      <c r="AG101" s="16"/>
      <c r="AH101" s="16"/>
      <c r="AI101" s="16"/>
      <c r="AJ101" s="16"/>
    </row>
    <row r="102" spans="1:36" x14ac:dyDescent="0.3">
      <c r="A102" s="16"/>
      <c r="B102" s="17"/>
      <c r="C102" s="16"/>
      <c r="D102" s="16"/>
      <c r="E102" s="16"/>
      <c r="F102" s="16"/>
      <c r="G102" s="16"/>
      <c r="H102" s="16"/>
      <c r="I102" s="16"/>
      <c r="J102" s="16"/>
      <c r="K102" s="83"/>
      <c r="L102" s="83"/>
      <c r="M102" s="83"/>
      <c r="N102" s="83"/>
      <c r="O102" s="83"/>
      <c r="P102" s="16"/>
      <c r="Q102" s="16"/>
      <c r="R102" s="16"/>
      <c r="S102" s="16"/>
      <c r="T102" s="16"/>
      <c r="U102" s="16"/>
      <c r="V102" s="16"/>
      <c r="W102" s="16"/>
      <c r="X102" s="16"/>
      <c r="Y102" s="16"/>
      <c r="Z102" s="16"/>
      <c r="AA102" s="16"/>
      <c r="AB102" s="17"/>
      <c r="AC102" s="16"/>
      <c r="AD102" s="16"/>
      <c r="AE102" s="16"/>
      <c r="AF102" s="16"/>
      <c r="AG102" s="16"/>
      <c r="AH102" s="16"/>
      <c r="AI102" s="16"/>
      <c r="AJ102" s="16"/>
    </row>
    <row r="103" spans="1:36" x14ac:dyDescent="0.3">
      <c r="A103" s="16"/>
      <c r="B103" s="17"/>
      <c r="C103" s="16"/>
      <c r="D103" s="16"/>
      <c r="E103" s="16"/>
      <c r="F103" s="16"/>
      <c r="G103" s="16"/>
      <c r="H103" s="16"/>
      <c r="I103" s="16"/>
      <c r="J103" s="16"/>
      <c r="K103" s="83"/>
      <c r="L103" s="83"/>
      <c r="M103" s="83"/>
      <c r="N103" s="83"/>
      <c r="O103" s="83"/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  <c r="AA103" s="16"/>
      <c r="AB103" s="17"/>
      <c r="AC103" s="16"/>
      <c r="AD103" s="16"/>
      <c r="AE103" s="16"/>
      <c r="AF103" s="16"/>
      <c r="AG103" s="16"/>
      <c r="AH103" s="16"/>
      <c r="AI103" s="16"/>
      <c r="AJ103" s="16"/>
    </row>
    <row r="104" spans="1:36" x14ac:dyDescent="0.3">
      <c r="A104" s="16"/>
      <c r="B104" s="17"/>
      <c r="C104" s="16"/>
      <c r="D104" s="16"/>
      <c r="E104" s="16"/>
      <c r="F104" s="16"/>
      <c r="G104" s="16"/>
      <c r="H104" s="16"/>
      <c r="I104" s="16"/>
      <c r="J104" s="16"/>
      <c r="K104" s="83"/>
      <c r="L104" s="83"/>
      <c r="M104" s="83"/>
      <c r="N104" s="83"/>
      <c r="O104" s="83"/>
      <c r="P104" s="16"/>
      <c r="Q104" s="16"/>
      <c r="R104" s="16"/>
      <c r="S104" s="16"/>
      <c r="T104" s="16"/>
      <c r="U104" s="16"/>
      <c r="V104" s="16"/>
      <c r="W104" s="16"/>
      <c r="X104" s="16"/>
      <c r="Y104" s="16"/>
      <c r="Z104" s="16"/>
      <c r="AA104" s="16"/>
      <c r="AB104" s="17"/>
      <c r="AC104" s="16"/>
      <c r="AD104" s="16"/>
      <c r="AE104" s="16"/>
      <c r="AF104" s="16"/>
      <c r="AG104" s="16"/>
      <c r="AH104" s="16"/>
      <c r="AI104" s="16"/>
      <c r="AJ104" s="16"/>
    </row>
    <row r="105" spans="1:36" x14ac:dyDescent="0.3">
      <c r="A105" s="16"/>
      <c r="B105" s="17"/>
      <c r="C105" s="16"/>
      <c r="D105" s="16"/>
      <c r="E105" s="16"/>
      <c r="F105" s="16"/>
      <c r="G105" s="16"/>
      <c r="H105" s="16"/>
      <c r="I105" s="16"/>
      <c r="J105" s="16"/>
      <c r="K105" s="83"/>
      <c r="L105" s="83"/>
      <c r="M105" s="83"/>
      <c r="N105" s="83"/>
      <c r="O105" s="83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  <c r="AA105" s="16"/>
      <c r="AB105" s="17"/>
      <c r="AC105" s="16"/>
      <c r="AD105" s="16"/>
      <c r="AE105" s="16"/>
      <c r="AF105" s="16"/>
      <c r="AG105" s="16"/>
      <c r="AH105" s="16"/>
      <c r="AI105" s="16"/>
      <c r="AJ105" s="16"/>
    </row>
    <row r="106" spans="1:36" x14ac:dyDescent="0.3">
      <c r="A106" s="16"/>
      <c r="B106" s="17"/>
      <c r="C106" s="16"/>
      <c r="D106" s="16"/>
      <c r="E106" s="16"/>
      <c r="F106" s="16"/>
      <c r="G106" s="16"/>
      <c r="H106" s="16"/>
      <c r="I106" s="16"/>
      <c r="J106" s="16"/>
      <c r="K106" s="83"/>
      <c r="L106" s="83"/>
      <c r="M106" s="83"/>
      <c r="N106" s="83"/>
      <c r="O106" s="83"/>
      <c r="P106" s="16"/>
      <c r="Q106" s="16"/>
      <c r="R106" s="16"/>
      <c r="S106" s="16"/>
      <c r="T106" s="16"/>
      <c r="U106" s="16"/>
      <c r="V106" s="16"/>
      <c r="W106" s="16"/>
      <c r="X106" s="16"/>
      <c r="Y106" s="16"/>
      <c r="Z106" s="16"/>
      <c r="AA106" s="16"/>
      <c r="AB106" s="17"/>
      <c r="AC106" s="16"/>
      <c r="AD106" s="16"/>
      <c r="AE106" s="16"/>
      <c r="AF106" s="16"/>
      <c r="AG106" s="16"/>
      <c r="AH106" s="16"/>
      <c r="AI106" s="16"/>
      <c r="AJ106" s="16"/>
    </row>
    <row r="107" spans="1:36" x14ac:dyDescent="0.3">
      <c r="A107" s="16"/>
      <c r="B107" s="17"/>
      <c r="C107" s="16"/>
      <c r="D107" s="16"/>
      <c r="E107" s="16"/>
      <c r="F107" s="16"/>
      <c r="G107" s="16"/>
      <c r="H107" s="16"/>
      <c r="I107" s="16"/>
      <c r="J107" s="16"/>
      <c r="K107" s="83"/>
      <c r="L107" s="83"/>
      <c r="M107" s="83"/>
      <c r="N107" s="83"/>
      <c r="O107" s="83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  <c r="AA107" s="16"/>
      <c r="AB107" s="17"/>
      <c r="AC107" s="16"/>
      <c r="AD107" s="16"/>
      <c r="AE107" s="16"/>
      <c r="AF107" s="16"/>
      <c r="AG107" s="16"/>
      <c r="AH107" s="16"/>
      <c r="AI107" s="16"/>
      <c r="AJ107" s="16"/>
    </row>
    <row r="108" spans="1:36" x14ac:dyDescent="0.3">
      <c r="A108" s="16"/>
      <c r="B108" s="17"/>
      <c r="C108" s="16"/>
      <c r="D108" s="16"/>
      <c r="E108" s="16"/>
      <c r="F108" s="16"/>
      <c r="G108" s="16"/>
      <c r="H108" s="16"/>
      <c r="I108" s="16"/>
      <c r="J108" s="16"/>
      <c r="K108" s="83"/>
      <c r="L108" s="83"/>
      <c r="M108" s="83"/>
      <c r="N108" s="83"/>
      <c r="O108" s="83"/>
      <c r="P108" s="16"/>
      <c r="Q108" s="16"/>
      <c r="R108" s="16"/>
      <c r="S108" s="16"/>
      <c r="T108" s="16"/>
      <c r="U108" s="16"/>
      <c r="V108" s="16"/>
      <c r="W108" s="16"/>
      <c r="X108" s="16"/>
      <c r="Y108" s="16"/>
      <c r="Z108" s="16"/>
      <c r="AA108" s="16"/>
      <c r="AB108" s="17"/>
      <c r="AC108" s="16"/>
      <c r="AD108" s="16"/>
      <c r="AE108" s="16"/>
      <c r="AF108" s="16"/>
      <c r="AG108" s="16"/>
      <c r="AH108" s="16"/>
      <c r="AI108" s="16"/>
      <c r="AJ108" s="16"/>
    </row>
    <row r="109" spans="1:36" x14ac:dyDescent="0.3">
      <c r="A109" s="16"/>
      <c r="B109" s="17"/>
      <c r="C109" s="16"/>
      <c r="D109" s="16"/>
      <c r="E109" s="16"/>
      <c r="F109" s="16"/>
      <c r="G109" s="16"/>
      <c r="H109" s="16"/>
      <c r="I109" s="16"/>
      <c r="J109" s="16"/>
      <c r="K109" s="83"/>
      <c r="L109" s="83"/>
      <c r="M109" s="83"/>
      <c r="N109" s="83"/>
      <c r="O109" s="83"/>
      <c r="P109" s="16"/>
      <c r="Q109" s="16"/>
      <c r="R109" s="16"/>
      <c r="S109" s="16"/>
      <c r="T109" s="16"/>
      <c r="U109" s="16"/>
      <c r="V109" s="16"/>
      <c r="W109" s="16"/>
      <c r="X109" s="16"/>
      <c r="Y109" s="16"/>
      <c r="Z109" s="16"/>
      <c r="AA109" s="16"/>
      <c r="AB109" s="17"/>
      <c r="AC109" s="16"/>
      <c r="AD109" s="16"/>
      <c r="AE109" s="16"/>
      <c r="AF109" s="16"/>
      <c r="AG109" s="16"/>
      <c r="AH109" s="16"/>
      <c r="AI109" s="16"/>
      <c r="AJ109" s="16"/>
    </row>
    <row r="110" spans="1:36" x14ac:dyDescent="0.3">
      <c r="A110" s="16"/>
      <c r="B110" s="17"/>
      <c r="C110" s="16"/>
      <c r="D110" s="16"/>
      <c r="E110" s="16"/>
      <c r="F110" s="16"/>
      <c r="G110" s="16"/>
      <c r="H110" s="16"/>
      <c r="I110" s="16"/>
      <c r="J110" s="16"/>
      <c r="K110" s="83"/>
      <c r="L110" s="83"/>
      <c r="M110" s="83"/>
      <c r="N110" s="83"/>
      <c r="O110" s="83"/>
      <c r="P110" s="16"/>
      <c r="Q110" s="16"/>
      <c r="R110" s="16"/>
      <c r="S110" s="16"/>
      <c r="T110" s="16"/>
      <c r="U110" s="16"/>
      <c r="V110" s="16"/>
      <c r="W110" s="16"/>
      <c r="X110" s="16"/>
      <c r="Y110" s="16"/>
      <c r="Z110" s="16"/>
      <c r="AA110" s="16"/>
      <c r="AB110" s="17"/>
      <c r="AC110" s="16"/>
      <c r="AD110" s="16"/>
      <c r="AE110" s="16"/>
      <c r="AF110" s="16"/>
      <c r="AG110" s="16"/>
      <c r="AH110" s="16"/>
      <c r="AI110" s="16"/>
      <c r="AJ110" s="16"/>
    </row>
    <row r="111" spans="1:36" x14ac:dyDescent="0.3">
      <c r="A111" s="16"/>
      <c r="B111" s="17"/>
      <c r="C111" s="16"/>
      <c r="D111" s="16"/>
      <c r="E111" s="16"/>
      <c r="F111" s="16"/>
      <c r="G111" s="16"/>
      <c r="H111" s="16"/>
      <c r="I111" s="16"/>
      <c r="J111" s="16"/>
      <c r="K111" s="83"/>
      <c r="L111" s="83"/>
      <c r="M111" s="83"/>
      <c r="N111" s="83"/>
      <c r="O111" s="83"/>
      <c r="P111" s="16"/>
      <c r="Q111" s="16"/>
      <c r="R111" s="16"/>
      <c r="S111" s="16"/>
      <c r="T111" s="16"/>
      <c r="U111" s="16"/>
      <c r="V111" s="16"/>
      <c r="W111" s="16"/>
      <c r="X111" s="16"/>
      <c r="Y111" s="16"/>
      <c r="Z111" s="16"/>
      <c r="AA111" s="16"/>
      <c r="AB111" s="17"/>
      <c r="AC111" s="16"/>
      <c r="AD111" s="16"/>
      <c r="AE111" s="16"/>
      <c r="AF111" s="16"/>
      <c r="AG111" s="16"/>
      <c r="AH111" s="16"/>
      <c r="AI111" s="16"/>
      <c r="AJ111" s="16"/>
    </row>
    <row r="112" spans="1:36" x14ac:dyDescent="0.3">
      <c r="A112" s="16"/>
      <c r="B112" s="17"/>
      <c r="C112" s="16"/>
      <c r="D112" s="16"/>
      <c r="E112" s="16"/>
      <c r="F112" s="16"/>
      <c r="G112" s="16"/>
      <c r="H112" s="16"/>
      <c r="I112" s="16"/>
      <c r="J112" s="16"/>
      <c r="K112" s="83"/>
      <c r="L112" s="83"/>
      <c r="M112" s="83"/>
      <c r="N112" s="83"/>
      <c r="O112" s="83"/>
      <c r="P112" s="16"/>
      <c r="Q112" s="16"/>
      <c r="R112" s="16"/>
      <c r="S112" s="16"/>
      <c r="T112" s="16"/>
      <c r="U112" s="16"/>
      <c r="V112" s="16"/>
      <c r="W112" s="16"/>
      <c r="X112" s="16"/>
      <c r="Y112" s="16"/>
      <c r="Z112" s="16"/>
      <c r="AA112" s="16"/>
      <c r="AB112" s="17"/>
      <c r="AC112" s="16"/>
      <c r="AD112" s="16"/>
      <c r="AE112" s="16"/>
      <c r="AF112" s="16"/>
      <c r="AG112" s="16"/>
      <c r="AH112" s="16"/>
      <c r="AI112" s="16"/>
      <c r="AJ112" s="16"/>
    </row>
    <row r="113" spans="1:36" x14ac:dyDescent="0.3">
      <c r="A113" s="16"/>
      <c r="B113" s="17"/>
      <c r="C113" s="16"/>
      <c r="D113" s="16"/>
      <c r="E113" s="16"/>
      <c r="F113" s="16"/>
      <c r="G113" s="16"/>
      <c r="H113" s="16"/>
      <c r="I113" s="16"/>
      <c r="J113" s="16"/>
      <c r="K113" s="83"/>
      <c r="L113" s="83"/>
      <c r="M113" s="83"/>
      <c r="N113" s="83"/>
      <c r="O113" s="83"/>
      <c r="P113" s="16"/>
      <c r="Q113" s="16"/>
      <c r="R113" s="16"/>
      <c r="S113" s="16"/>
      <c r="T113" s="16"/>
      <c r="U113" s="16"/>
      <c r="V113" s="16"/>
      <c r="W113" s="16"/>
      <c r="X113" s="16"/>
      <c r="Y113" s="16"/>
      <c r="Z113" s="16"/>
      <c r="AA113" s="16"/>
      <c r="AB113" s="17"/>
      <c r="AC113" s="16"/>
      <c r="AD113" s="16"/>
      <c r="AE113" s="16"/>
      <c r="AF113" s="16"/>
      <c r="AG113" s="16"/>
      <c r="AH113" s="16"/>
      <c r="AI113" s="16"/>
      <c r="AJ113" s="16"/>
    </row>
    <row r="114" spans="1:36" x14ac:dyDescent="0.3">
      <c r="A114" s="16"/>
      <c r="B114" s="17"/>
      <c r="C114" s="16"/>
      <c r="D114" s="16"/>
      <c r="E114" s="16"/>
      <c r="F114" s="16"/>
      <c r="G114" s="16"/>
      <c r="H114" s="16"/>
      <c r="I114" s="16"/>
      <c r="J114" s="16"/>
      <c r="K114" s="83"/>
      <c r="L114" s="83"/>
      <c r="M114" s="83"/>
      <c r="N114" s="83"/>
      <c r="O114" s="83"/>
      <c r="P114" s="16"/>
      <c r="Q114" s="16"/>
      <c r="R114" s="16"/>
      <c r="S114" s="16"/>
      <c r="T114" s="16"/>
      <c r="U114" s="16"/>
      <c r="V114" s="16"/>
      <c r="W114" s="16"/>
      <c r="X114" s="16"/>
      <c r="Y114" s="16"/>
      <c r="Z114" s="16"/>
      <c r="AA114" s="16"/>
      <c r="AB114" s="17"/>
      <c r="AC114" s="16"/>
      <c r="AD114" s="16"/>
      <c r="AE114" s="16"/>
      <c r="AF114" s="16"/>
      <c r="AG114" s="16"/>
      <c r="AH114" s="16"/>
      <c r="AI114" s="16"/>
      <c r="AJ114" s="16"/>
    </row>
    <row r="115" spans="1:36" x14ac:dyDescent="0.3">
      <c r="A115" s="16"/>
      <c r="B115" s="17"/>
      <c r="C115" s="16"/>
      <c r="D115" s="16"/>
      <c r="E115" s="16"/>
      <c r="F115" s="16"/>
      <c r="G115" s="16"/>
      <c r="H115" s="16"/>
      <c r="I115" s="16"/>
      <c r="J115" s="16"/>
      <c r="K115" s="83"/>
      <c r="L115" s="83"/>
      <c r="M115" s="83"/>
      <c r="N115" s="83"/>
      <c r="O115" s="83"/>
      <c r="P115" s="16"/>
      <c r="Q115" s="16"/>
      <c r="R115" s="16"/>
      <c r="S115" s="16"/>
      <c r="T115" s="16"/>
      <c r="U115" s="16"/>
      <c r="V115" s="16"/>
      <c r="W115" s="16"/>
      <c r="X115" s="16"/>
      <c r="Y115" s="16"/>
      <c r="Z115" s="16"/>
      <c r="AA115" s="16"/>
      <c r="AB115" s="17"/>
      <c r="AC115" s="16"/>
      <c r="AD115" s="16"/>
      <c r="AE115" s="16"/>
      <c r="AF115" s="16"/>
      <c r="AG115" s="16"/>
      <c r="AH115" s="16"/>
      <c r="AI115" s="16"/>
      <c r="AJ115" s="16"/>
    </row>
    <row r="116" spans="1:36" x14ac:dyDescent="0.3">
      <c r="A116" s="16"/>
      <c r="B116" s="17"/>
      <c r="C116" s="16"/>
      <c r="D116" s="16"/>
      <c r="E116" s="16"/>
      <c r="F116" s="16"/>
      <c r="G116" s="16"/>
      <c r="H116" s="16"/>
      <c r="I116" s="16"/>
      <c r="J116" s="16"/>
      <c r="K116" s="83"/>
      <c r="L116" s="83"/>
      <c r="M116" s="83"/>
      <c r="N116" s="83"/>
      <c r="O116" s="83"/>
      <c r="P116" s="16"/>
      <c r="Q116" s="16"/>
      <c r="R116" s="16"/>
      <c r="S116" s="16"/>
      <c r="T116" s="16"/>
      <c r="U116" s="16"/>
      <c r="V116" s="16"/>
      <c r="W116" s="16"/>
      <c r="X116" s="16"/>
      <c r="Y116" s="16"/>
      <c r="Z116" s="16"/>
      <c r="AA116" s="16"/>
      <c r="AB116" s="17"/>
      <c r="AC116" s="16"/>
      <c r="AD116" s="16"/>
      <c r="AE116" s="16"/>
      <c r="AF116" s="16"/>
      <c r="AG116" s="16"/>
      <c r="AH116" s="16"/>
      <c r="AI116" s="16"/>
      <c r="AJ116" s="16"/>
    </row>
    <row r="117" spans="1:36" x14ac:dyDescent="0.3">
      <c r="A117" s="16"/>
      <c r="B117" s="17"/>
      <c r="C117" s="16"/>
      <c r="D117" s="16"/>
      <c r="E117" s="16"/>
      <c r="F117" s="16"/>
      <c r="G117" s="16"/>
      <c r="H117" s="16"/>
      <c r="I117" s="16"/>
      <c r="J117" s="16"/>
      <c r="K117" s="83"/>
      <c r="L117" s="83"/>
      <c r="M117" s="83"/>
      <c r="N117" s="83"/>
      <c r="O117" s="83"/>
      <c r="P117" s="16"/>
      <c r="Q117" s="16"/>
      <c r="R117" s="16"/>
      <c r="S117" s="16"/>
      <c r="T117" s="16"/>
      <c r="U117" s="16"/>
      <c r="V117" s="16"/>
      <c r="W117" s="16"/>
      <c r="X117" s="16"/>
      <c r="Y117" s="16"/>
      <c r="Z117" s="16"/>
      <c r="AA117" s="16"/>
      <c r="AB117" s="17"/>
      <c r="AC117" s="16"/>
      <c r="AD117" s="16"/>
      <c r="AE117" s="16"/>
      <c r="AF117" s="16"/>
      <c r="AG117" s="16"/>
      <c r="AH117" s="16"/>
      <c r="AI117" s="16"/>
      <c r="AJ117" s="16"/>
    </row>
    <row r="118" spans="1:36" x14ac:dyDescent="0.3">
      <c r="A118" s="16"/>
      <c r="B118" s="17"/>
      <c r="C118" s="16"/>
      <c r="D118" s="16"/>
      <c r="E118" s="16"/>
      <c r="F118" s="16"/>
      <c r="G118" s="16"/>
      <c r="H118" s="16"/>
      <c r="I118" s="16"/>
      <c r="J118" s="16"/>
      <c r="K118" s="83"/>
      <c r="L118" s="83"/>
      <c r="M118" s="83"/>
      <c r="N118" s="83"/>
      <c r="O118" s="83"/>
      <c r="P118" s="16"/>
      <c r="Q118" s="16"/>
      <c r="R118" s="16"/>
      <c r="S118" s="16"/>
      <c r="T118" s="16"/>
      <c r="U118" s="16"/>
      <c r="V118" s="16"/>
      <c r="W118" s="16"/>
      <c r="X118" s="16"/>
      <c r="Y118" s="16"/>
      <c r="Z118" s="16"/>
      <c r="AA118" s="16"/>
      <c r="AB118" s="17"/>
      <c r="AC118" s="16"/>
      <c r="AD118" s="16"/>
      <c r="AE118" s="16"/>
      <c r="AF118" s="16"/>
      <c r="AG118" s="16"/>
      <c r="AH118" s="16"/>
      <c r="AI118" s="16"/>
      <c r="AJ118" s="16"/>
    </row>
    <row r="119" spans="1:36" x14ac:dyDescent="0.3">
      <c r="A119" s="16"/>
      <c r="B119" s="17"/>
      <c r="C119" s="16"/>
      <c r="D119" s="16"/>
      <c r="E119" s="16"/>
      <c r="F119" s="16"/>
      <c r="G119" s="16"/>
      <c r="H119" s="16"/>
      <c r="I119" s="16"/>
      <c r="J119" s="16"/>
      <c r="K119" s="83"/>
      <c r="L119" s="83"/>
      <c r="M119" s="83"/>
      <c r="N119" s="83"/>
      <c r="O119" s="83"/>
      <c r="P119" s="16"/>
      <c r="Q119" s="16"/>
      <c r="R119" s="16"/>
      <c r="S119" s="16"/>
      <c r="T119" s="16"/>
      <c r="U119" s="16"/>
      <c r="V119" s="16"/>
      <c r="W119" s="16"/>
      <c r="X119" s="16"/>
      <c r="Y119" s="16"/>
      <c r="Z119" s="16"/>
      <c r="AA119" s="16"/>
      <c r="AB119" s="17"/>
      <c r="AC119" s="16"/>
      <c r="AD119" s="16"/>
      <c r="AE119" s="16"/>
      <c r="AF119" s="16"/>
      <c r="AG119" s="16"/>
      <c r="AH119" s="16"/>
      <c r="AI119" s="16"/>
      <c r="AJ119" s="16"/>
    </row>
    <row r="120" spans="1:36" x14ac:dyDescent="0.3">
      <c r="A120" s="16"/>
      <c r="B120" s="17"/>
      <c r="C120" s="16"/>
      <c r="D120" s="16"/>
      <c r="E120" s="16"/>
      <c r="F120" s="16"/>
      <c r="G120" s="16"/>
      <c r="H120" s="16"/>
      <c r="I120" s="16"/>
      <c r="J120" s="16"/>
      <c r="K120" s="83"/>
      <c r="L120" s="83"/>
      <c r="M120" s="83"/>
      <c r="N120" s="83"/>
      <c r="O120" s="83"/>
      <c r="P120" s="16"/>
      <c r="Q120" s="16"/>
      <c r="R120" s="16"/>
      <c r="S120" s="16"/>
      <c r="T120" s="16"/>
      <c r="U120" s="16"/>
      <c r="V120" s="16"/>
      <c r="W120" s="16"/>
      <c r="X120" s="16"/>
      <c r="Y120" s="16"/>
      <c r="Z120" s="16"/>
      <c r="AA120" s="16"/>
      <c r="AB120" s="17"/>
      <c r="AC120" s="16"/>
      <c r="AD120" s="16"/>
      <c r="AE120" s="16"/>
      <c r="AF120" s="16"/>
      <c r="AG120" s="16"/>
      <c r="AH120" s="16"/>
      <c r="AI120" s="16"/>
      <c r="AJ120" s="16"/>
    </row>
    <row r="121" spans="1:36" x14ac:dyDescent="0.3">
      <c r="A121" s="16"/>
      <c r="B121" s="17"/>
      <c r="C121" s="16"/>
      <c r="D121" s="16"/>
      <c r="E121" s="16"/>
      <c r="F121" s="16"/>
      <c r="G121" s="16"/>
      <c r="H121" s="16"/>
      <c r="I121" s="16"/>
      <c r="J121" s="16"/>
      <c r="K121" s="83"/>
      <c r="L121" s="83"/>
      <c r="M121" s="83"/>
      <c r="N121" s="83"/>
      <c r="O121" s="83"/>
      <c r="P121" s="16"/>
      <c r="Q121" s="16"/>
      <c r="R121" s="16"/>
      <c r="S121" s="16"/>
      <c r="T121" s="16"/>
      <c r="U121" s="16"/>
      <c r="V121" s="16"/>
      <c r="W121" s="16"/>
      <c r="X121" s="16"/>
      <c r="Y121" s="16"/>
      <c r="Z121" s="16"/>
      <c r="AA121" s="16"/>
      <c r="AB121" s="17"/>
      <c r="AC121" s="16"/>
      <c r="AD121" s="16"/>
      <c r="AE121" s="16"/>
      <c r="AF121" s="16"/>
      <c r="AG121" s="16"/>
      <c r="AH121" s="16"/>
      <c r="AI121" s="16"/>
      <c r="AJ121" s="16"/>
    </row>
    <row r="122" spans="1:36" x14ac:dyDescent="0.3">
      <c r="A122" s="16"/>
      <c r="B122" s="17"/>
      <c r="C122" s="16"/>
      <c r="D122" s="16"/>
      <c r="E122" s="16"/>
      <c r="F122" s="16"/>
      <c r="G122" s="16"/>
      <c r="H122" s="16"/>
      <c r="I122" s="16"/>
      <c r="J122" s="16"/>
      <c r="K122" s="83"/>
      <c r="L122" s="83"/>
      <c r="M122" s="83"/>
      <c r="N122" s="83"/>
      <c r="O122" s="83"/>
      <c r="P122" s="16"/>
      <c r="Q122" s="16"/>
      <c r="R122" s="16"/>
      <c r="S122" s="16"/>
      <c r="T122" s="16"/>
      <c r="U122" s="16"/>
      <c r="V122" s="16"/>
      <c r="W122" s="16"/>
      <c r="X122" s="16"/>
      <c r="Y122" s="16"/>
      <c r="Z122" s="16"/>
      <c r="AA122" s="16"/>
      <c r="AB122" s="17"/>
      <c r="AC122" s="16"/>
      <c r="AD122" s="16"/>
      <c r="AE122" s="16"/>
      <c r="AF122" s="16"/>
      <c r="AG122" s="16"/>
      <c r="AH122" s="16"/>
      <c r="AI122" s="16"/>
      <c r="AJ122" s="16"/>
    </row>
    <row r="123" spans="1:36" x14ac:dyDescent="0.3">
      <c r="A123" s="16"/>
      <c r="B123" s="17"/>
      <c r="C123" s="16"/>
      <c r="D123" s="16"/>
      <c r="E123" s="16"/>
      <c r="F123" s="16"/>
      <c r="G123" s="16"/>
      <c r="H123" s="16"/>
      <c r="I123" s="16"/>
      <c r="J123" s="16"/>
      <c r="K123" s="83"/>
      <c r="L123" s="83"/>
      <c r="M123" s="83"/>
      <c r="N123" s="83"/>
      <c r="O123" s="83"/>
      <c r="P123" s="16"/>
      <c r="Q123" s="16"/>
      <c r="R123" s="16"/>
      <c r="S123" s="16"/>
      <c r="T123" s="16"/>
      <c r="U123" s="16"/>
      <c r="V123" s="16"/>
      <c r="W123" s="16"/>
      <c r="X123" s="16"/>
      <c r="Y123" s="16"/>
      <c r="Z123" s="16"/>
      <c r="AA123" s="16"/>
      <c r="AB123" s="17"/>
      <c r="AC123" s="16"/>
      <c r="AD123" s="16"/>
      <c r="AE123" s="16"/>
      <c r="AF123" s="16"/>
      <c r="AG123" s="16"/>
      <c r="AH123" s="16"/>
      <c r="AI123" s="16"/>
      <c r="AJ123" s="16"/>
    </row>
    <row r="124" spans="1:36" x14ac:dyDescent="0.3">
      <c r="A124" s="16"/>
      <c r="B124" s="17"/>
      <c r="C124" s="16"/>
      <c r="D124" s="16"/>
      <c r="E124" s="16"/>
      <c r="F124" s="16"/>
      <c r="G124" s="16"/>
      <c r="H124" s="16"/>
      <c r="I124" s="16"/>
      <c r="J124" s="16"/>
      <c r="K124" s="83"/>
      <c r="L124" s="83"/>
      <c r="M124" s="83"/>
      <c r="N124" s="83"/>
      <c r="O124" s="83"/>
      <c r="P124" s="16"/>
      <c r="Q124" s="16"/>
      <c r="R124" s="16"/>
      <c r="S124" s="16"/>
      <c r="T124" s="16"/>
      <c r="U124" s="16"/>
      <c r="V124" s="16"/>
      <c r="W124" s="16"/>
      <c r="X124" s="16"/>
      <c r="Y124" s="16"/>
      <c r="Z124" s="16"/>
      <c r="AA124" s="16"/>
      <c r="AB124" s="17"/>
      <c r="AC124" s="16"/>
      <c r="AD124" s="16"/>
      <c r="AE124" s="16"/>
      <c r="AF124" s="16"/>
      <c r="AG124" s="16"/>
      <c r="AH124" s="16"/>
      <c r="AI124" s="16"/>
      <c r="AJ124" s="16"/>
    </row>
    <row r="125" spans="1:36" x14ac:dyDescent="0.3">
      <c r="A125" s="16"/>
      <c r="B125" s="17"/>
      <c r="C125" s="16"/>
      <c r="D125" s="16"/>
      <c r="E125" s="16"/>
      <c r="F125" s="16"/>
      <c r="G125" s="16"/>
      <c r="H125" s="16"/>
      <c r="I125" s="16"/>
      <c r="J125" s="16"/>
      <c r="K125" s="83"/>
      <c r="L125" s="83"/>
      <c r="M125" s="83"/>
      <c r="N125" s="83"/>
      <c r="O125" s="83"/>
      <c r="P125" s="16"/>
      <c r="Q125" s="16"/>
      <c r="R125" s="16"/>
      <c r="S125" s="16"/>
      <c r="T125" s="16"/>
      <c r="U125" s="16"/>
      <c r="V125" s="16"/>
      <c r="W125" s="16"/>
      <c r="X125" s="16"/>
      <c r="Y125" s="16"/>
      <c r="Z125" s="16"/>
      <c r="AA125" s="16"/>
      <c r="AB125" s="17"/>
      <c r="AC125" s="16"/>
      <c r="AD125" s="16"/>
      <c r="AE125" s="16"/>
      <c r="AF125" s="16"/>
      <c r="AG125" s="16"/>
      <c r="AH125" s="16"/>
      <c r="AI125" s="16"/>
      <c r="AJ125" s="16"/>
    </row>
    <row r="126" spans="1:36" x14ac:dyDescent="0.3">
      <c r="A126" s="16"/>
      <c r="B126" s="17"/>
      <c r="C126" s="16"/>
      <c r="D126" s="16"/>
      <c r="E126" s="16"/>
      <c r="F126" s="16"/>
      <c r="G126" s="16"/>
      <c r="H126" s="16"/>
      <c r="I126" s="16"/>
      <c r="J126" s="16"/>
      <c r="K126" s="83"/>
      <c r="L126" s="83"/>
      <c r="M126" s="83"/>
      <c r="N126" s="83"/>
      <c r="O126" s="83"/>
      <c r="P126" s="16"/>
      <c r="Q126" s="16"/>
      <c r="R126" s="16"/>
      <c r="S126" s="16"/>
      <c r="T126" s="16"/>
      <c r="U126" s="16"/>
      <c r="V126" s="16"/>
      <c r="W126" s="16"/>
      <c r="X126" s="16"/>
      <c r="Y126" s="16"/>
      <c r="Z126" s="16"/>
      <c r="AA126" s="16"/>
      <c r="AB126" s="17"/>
      <c r="AC126" s="16"/>
      <c r="AD126" s="16"/>
      <c r="AE126" s="16"/>
      <c r="AF126" s="16"/>
      <c r="AG126" s="16"/>
      <c r="AH126" s="16"/>
      <c r="AI126" s="16"/>
      <c r="AJ126" s="16"/>
    </row>
    <row r="127" spans="1:36" x14ac:dyDescent="0.3">
      <c r="A127" s="16"/>
      <c r="B127" s="17"/>
      <c r="C127" s="16"/>
      <c r="D127" s="16"/>
      <c r="E127" s="16"/>
      <c r="F127" s="16"/>
      <c r="G127" s="16"/>
      <c r="H127" s="16"/>
      <c r="I127" s="16"/>
      <c r="J127" s="16"/>
      <c r="K127" s="83"/>
      <c r="L127" s="83"/>
      <c r="M127" s="83"/>
      <c r="N127" s="83"/>
      <c r="O127" s="83"/>
      <c r="P127" s="16"/>
      <c r="Q127" s="16"/>
      <c r="R127" s="16"/>
      <c r="S127" s="16"/>
      <c r="T127" s="16"/>
      <c r="U127" s="16"/>
      <c r="V127" s="16"/>
      <c r="W127" s="16"/>
      <c r="X127" s="16"/>
      <c r="Y127" s="16"/>
      <c r="Z127" s="16"/>
      <c r="AA127" s="16"/>
      <c r="AB127" s="17"/>
      <c r="AC127" s="16"/>
      <c r="AD127" s="16"/>
      <c r="AE127" s="16"/>
      <c r="AF127" s="16"/>
      <c r="AG127" s="16"/>
      <c r="AH127" s="16"/>
      <c r="AI127" s="16"/>
      <c r="AJ127" s="16"/>
    </row>
    <row r="128" spans="1:36" x14ac:dyDescent="0.3">
      <c r="A128" s="16"/>
      <c r="B128" s="17"/>
      <c r="C128" s="16"/>
      <c r="D128" s="16"/>
      <c r="E128" s="16"/>
      <c r="F128" s="16"/>
      <c r="G128" s="16"/>
      <c r="H128" s="16"/>
      <c r="I128" s="16"/>
      <c r="J128" s="16"/>
      <c r="K128" s="83"/>
      <c r="L128" s="83"/>
      <c r="M128" s="83"/>
      <c r="N128" s="83"/>
      <c r="O128" s="83"/>
      <c r="P128" s="16"/>
      <c r="Q128" s="16"/>
      <c r="R128" s="16"/>
      <c r="S128" s="16"/>
      <c r="T128" s="16"/>
      <c r="U128" s="16"/>
      <c r="V128" s="16"/>
      <c r="W128" s="16"/>
      <c r="X128" s="16"/>
      <c r="Y128" s="16"/>
      <c r="Z128" s="16"/>
      <c r="AA128" s="16"/>
      <c r="AB128" s="17"/>
      <c r="AC128" s="16"/>
      <c r="AD128" s="16"/>
      <c r="AE128" s="16"/>
      <c r="AF128" s="16"/>
      <c r="AG128" s="16"/>
      <c r="AH128" s="16"/>
      <c r="AI128" s="16"/>
      <c r="AJ128" s="16"/>
    </row>
    <row r="129" spans="1:36" x14ac:dyDescent="0.3">
      <c r="A129" s="16"/>
      <c r="B129" s="17"/>
      <c r="C129" s="16"/>
      <c r="D129" s="16"/>
      <c r="E129" s="16"/>
      <c r="F129" s="16"/>
      <c r="G129" s="16"/>
      <c r="H129" s="16"/>
      <c r="I129" s="16"/>
      <c r="J129" s="16"/>
      <c r="K129" s="83"/>
      <c r="L129" s="83"/>
      <c r="M129" s="83"/>
      <c r="N129" s="83"/>
      <c r="O129" s="83"/>
      <c r="P129" s="16"/>
      <c r="Q129" s="16"/>
      <c r="R129" s="16"/>
      <c r="S129" s="16"/>
      <c r="T129" s="16"/>
      <c r="U129" s="16"/>
      <c r="V129" s="16"/>
      <c r="W129" s="16"/>
      <c r="X129" s="16"/>
      <c r="Y129" s="16"/>
      <c r="Z129" s="16"/>
      <c r="AA129" s="16"/>
      <c r="AB129" s="17"/>
      <c r="AC129" s="16"/>
      <c r="AD129" s="16"/>
      <c r="AE129" s="16"/>
      <c r="AF129" s="16"/>
      <c r="AG129" s="16"/>
      <c r="AH129" s="16"/>
      <c r="AI129" s="16"/>
      <c r="AJ129" s="16"/>
    </row>
    <row r="130" spans="1:36" x14ac:dyDescent="0.3">
      <c r="A130" s="16"/>
      <c r="B130" s="17"/>
      <c r="C130" s="16"/>
      <c r="D130" s="16"/>
      <c r="E130" s="16"/>
      <c r="F130" s="16"/>
      <c r="G130" s="16"/>
      <c r="H130" s="16"/>
      <c r="I130" s="16"/>
      <c r="J130" s="16"/>
      <c r="K130" s="83"/>
      <c r="L130" s="83"/>
      <c r="M130" s="83"/>
      <c r="N130" s="83"/>
      <c r="O130" s="83"/>
      <c r="P130" s="16"/>
      <c r="Q130" s="16"/>
      <c r="R130" s="16"/>
      <c r="S130" s="16"/>
      <c r="T130" s="16"/>
      <c r="U130" s="16"/>
      <c r="V130" s="16"/>
      <c r="W130" s="16"/>
      <c r="X130" s="16"/>
      <c r="Y130" s="16"/>
      <c r="Z130" s="16"/>
      <c r="AA130" s="16"/>
      <c r="AB130" s="17"/>
      <c r="AC130" s="16"/>
      <c r="AD130" s="16"/>
      <c r="AE130" s="16"/>
      <c r="AF130" s="16"/>
      <c r="AG130" s="16"/>
      <c r="AH130" s="16"/>
      <c r="AI130" s="16"/>
      <c r="AJ130" s="16"/>
    </row>
    <row r="131" spans="1:36" x14ac:dyDescent="0.3">
      <c r="A131" s="16"/>
      <c r="B131" s="17"/>
      <c r="C131" s="16"/>
      <c r="D131" s="16"/>
      <c r="E131" s="16"/>
      <c r="F131" s="16"/>
      <c r="G131" s="16"/>
      <c r="H131" s="16"/>
      <c r="I131" s="16"/>
      <c r="J131" s="16"/>
      <c r="K131" s="83"/>
      <c r="L131" s="83"/>
      <c r="M131" s="83"/>
      <c r="N131" s="83"/>
      <c r="O131" s="83"/>
      <c r="P131" s="16"/>
      <c r="Q131" s="16"/>
      <c r="R131" s="16"/>
      <c r="S131" s="16"/>
      <c r="T131" s="16"/>
      <c r="U131" s="16"/>
      <c r="V131" s="16"/>
      <c r="W131" s="16"/>
      <c r="X131" s="16"/>
      <c r="Y131" s="16"/>
      <c r="Z131" s="16"/>
      <c r="AA131" s="16"/>
      <c r="AB131" s="17"/>
      <c r="AC131" s="16"/>
      <c r="AD131" s="16"/>
      <c r="AE131" s="16"/>
      <c r="AF131" s="16"/>
      <c r="AG131" s="16"/>
      <c r="AH131" s="16"/>
      <c r="AI131" s="16"/>
      <c r="AJ131" s="16"/>
    </row>
    <row r="132" spans="1:36" x14ac:dyDescent="0.3">
      <c r="A132" s="16"/>
      <c r="B132" s="17"/>
      <c r="C132" s="16"/>
      <c r="D132" s="16"/>
      <c r="E132" s="16"/>
      <c r="F132" s="16"/>
      <c r="G132" s="16"/>
      <c r="H132" s="16"/>
      <c r="I132" s="16"/>
      <c r="J132" s="16"/>
      <c r="K132" s="83"/>
      <c r="L132" s="83"/>
      <c r="M132" s="83"/>
      <c r="N132" s="83"/>
      <c r="O132" s="83"/>
      <c r="P132" s="16"/>
      <c r="Q132" s="16"/>
      <c r="R132" s="16"/>
      <c r="S132" s="16"/>
      <c r="T132" s="16"/>
      <c r="U132" s="16"/>
      <c r="V132" s="16"/>
      <c r="W132" s="16"/>
      <c r="X132" s="16"/>
      <c r="Y132" s="16"/>
      <c r="Z132" s="16"/>
      <c r="AA132" s="16"/>
      <c r="AB132" s="17"/>
      <c r="AC132" s="16"/>
      <c r="AD132" s="16"/>
      <c r="AE132" s="16"/>
      <c r="AF132" s="16"/>
      <c r="AG132" s="16"/>
      <c r="AH132" s="16"/>
      <c r="AI132" s="16"/>
      <c r="AJ132" s="16"/>
    </row>
    <row r="133" spans="1:36" x14ac:dyDescent="0.3">
      <c r="A133" s="16"/>
      <c r="B133" s="17"/>
      <c r="C133" s="16"/>
      <c r="D133" s="16"/>
      <c r="E133" s="16"/>
      <c r="F133" s="16"/>
      <c r="G133" s="16"/>
      <c r="H133" s="16"/>
      <c r="I133" s="16"/>
      <c r="J133" s="16"/>
      <c r="K133" s="83"/>
      <c r="L133" s="83"/>
      <c r="M133" s="83"/>
      <c r="N133" s="83"/>
      <c r="O133" s="83"/>
      <c r="P133" s="16"/>
      <c r="Q133" s="16"/>
      <c r="R133" s="16"/>
      <c r="S133" s="16"/>
      <c r="T133" s="16"/>
      <c r="U133" s="16"/>
      <c r="V133" s="16"/>
      <c r="W133" s="16"/>
      <c r="X133" s="16"/>
      <c r="Y133" s="16"/>
      <c r="Z133" s="16"/>
      <c r="AA133" s="16"/>
      <c r="AB133" s="17"/>
      <c r="AC133" s="16"/>
      <c r="AD133" s="16"/>
      <c r="AE133" s="16"/>
      <c r="AF133" s="16"/>
      <c r="AG133" s="16"/>
      <c r="AH133" s="16"/>
      <c r="AI133" s="16"/>
      <c r="AJ133" s="16"/>
    </row>
    <row r="134" spans="1:36" x14ac:dyDescent="0.3">
      <c r="A134" s="16"/>
      <c r="B134" s="17"/>
      <c r="C134" s="16"/>
      <c r="D134" s="16"/>
      <c r="E134" s="16"/>
      <c r="F134" s="16"/>
      <c r="G134" s="16"/>
      <c r="H134" s="16"/>
      <c r="I134" s="16"/>
      <c r="J134" s="16"/>
      <c r="K134" s="83"/>
      <c r="L134" s="83"/>
      <c r="M134" s="83"/>
      <c r="N134" s="83"/>
      <c r="O134" s="83"/>
      <c r="P134" s="16"/>
      <c r="Q134" s="16"/>
      <c r="R134" s="16"/>
      <c r="S134" s="16"/>
      <c r="T134" s="16"/>
      <c r="U134" s="16"/>
      <c r="V134" s="16"/>
      <c r="W134" s="16"/>
      <c r="X134" s="16"/>
      <c r="Y134" s="16"/>
      <c r="Z134" s="16"/>
      <c r="AA134" s="16"/>
      <c r="AB134" s="17"/>
      <c r="AC134" s="16"/>
      <c r="AD134" s="16"/>
      <c r="AE134" s="16"/>
      <c r="AF134" s="16"/>
      <c r="AG134" s="16"/>
      <c r="AH134" s="16"/>
      <c r="AI134" s="16"/>
      <c r="AJ134" s="16"/>
    </row>
    <row r="135" spans="1:36" x14ac:dyDescent="0.3">
      <c r="A135" s="16"/>
      <c r="B135" s="17"/>
      <c r="C135" s="16"/>
      <c r="D135" s="16"/>
      <c r="E135" s="16"/>
      <c r="F135" s="16"/>
      <c r="G135" s="16"/>
      <c r="H135" s="16"/>
      <c r="I135" s="16"/>
      <c r="J135" s="16"/>
      <c r="K135" s="83"/>
      <c r="L135" s="83"/>
      <c r="M135" s="83"/>
      <c r="N135" s="83"/>
      <c r="O135" s="83"/>
      <c r="P135" s="16"/>
      <c r="Q135" s="16"/>
      <c r="R135" s="16"/>
      <c r="S135" s="16"/>
      <c r="T135" s="16"/>
      <c r="U135" s="16"/>
      <c r="V135" s="16"/>
      <c r="W135" s="16"/>
      <c r="X135" s="16"/>
      <c r="Y135" s="16"/>
      <c r="Z135" s="16"/>
      <c r="AA135" s="16"/>
      <c r="AB135" s="17"/>
      <c r="AC135" s="16"/>
      <c r="AD135" s="16"/>
      <c r="AE135" s="16"/>
      <c r="AF135" s="16"/>
      <c r="AG135" s="16"/>
      <c r="AH135" s="16"/>
      <c r="AI135" s="16"/>
      <c r="AJ135" s="16"/>
    </row>
    <row r="136" spans="1:36" x14ac:dyDescent="0.3">
      <c r="A136" s="16"/>
      <c r="B136" s="17"/>
      <c r="C136" s="16"/>
      <c r="D136" s="16"/>
      <c r="E136" s="16"/>
      <c r="F136" s="16"/>
      <c r="G136" s="16"/>
      <c r="H136" s="16"/>
      <c r="I136" s="16"/>
      <c r="J136" s="16"/>
      <c r="K136" s="83"/>
      <c r="L136" s="83"/>
      <c r="M136" s="83"/>
      <c r="N136" s="83"/>
      <c r="O136" s="83"/>
      <c r="P136" s="16"/>
      <c r="Q136" s="16"/>
      <c r="R136" s="16"/>
      <c r="S136" s="16"/>
      <c r="T136" s="16"/>
      <c r="U136" s="16"/>
      <c r="V136" s="16"/>
      <c r="W136" s="16"/>
      <c r="X136" s="16"/>
      <c r="Y136" s="16"/>
      <c r="Z136" s="16"/>
      <c r="AA136" s="16"/>
      <c r="AB136" s="17"/>
      <c r="AC136" s="16"/>
      <c r="AD136" s="16"/>
      <c r="AE136" s="16"/>
      <c r="AF136" s="16"/>
      <c r="AG136" s="16"/>
      <c r="AH136" s="16"/>
      <c r="AI136" s="16"/>
      <c r="AJ136" s="16"/>
    </row>
    <row r="137" spans="1:36" x14ac:dyDescent="0.3">
      <c r="A137" s="16"/>
      <c r="B137" s="17"/>
      <c r="C137" s="16"/>
      <c r="D137" s="16"/>
      <c r="E137" s="16"/>
      <c r="F137" s="16"/>
      <c r="G137" s="16"/>
      <c r="H137" s="16"/>
      <c r="I137" s="16"/>
      <c r="J137" s="16"/>
      <c r="K137" s="83"/>
      <c r="L137" s="83"/>
      <c r="M137" s="83"/>
      <c r="N137" s="83"/>
      <c r="O137" s="83"/>
      <c r="P137" s="16"/>
      <c r="Q137" s="16"/>
      <c r="R137" s="16"/>
      <c r="S137" s="16"/>
      <c r="T137" s="16"/>
      <c r="U137" s="16"/>
      <c r="V137" s="16"/>
      <c r="W137" s="16"/>
      <c r="X137" s="16"/>
      <c r="Y137" s="16"/>
      <c r="Z137" s="16"/>
      <c r="AA137" s="16"/>
      <c r="AB137" s="17"/>
      <c r="AC137" s="16"/>
      <c r="AD137" s="16"/>
      <c r="AE137" s="16"/>
      <c r="AF137" s="16"/>
      <c r="AG137" s="16"/>
      <c r="AH137" s="16"/>
      <c r="AI137" s="16"/>
    </row>
    <row r="138" spans="1:36" x14ac:dyDescent="0.3">
      <c r="A138" s="16"/>
      <c r="B138" s="17"/>
      <c r="C138" s="16"/>
      <c r="D138" s="16"/>
      <c r="E138" s="16"/>
      <c r="F138" s="16"/>
      <c r="G138" s="16"/>
      <c r="H138" s="16"/>
      <c r="I138" s="16"/>
      <c r="J138" s="16"/>
      <c r="K138" s="83"/>
      <c r="L138" s="83"/>
      <c r="M138" s="83"/>
      <c r="N138" s="83"/>
      <c r="O138" s="83"/>
      <c r="P138" s="16"/>
      <c r="Q138" s="16"/>
      <c r="R138" s="16"/>
      <c r="S138" s="16"/>
      <c r="T138" s="16"/>
      <c r="U138" s="16"/>
      <c r="V138" s="16"/>
      <c r="W138" s="16"/>
      <c r="X138" s="16"/>
      <c r="Y138" s="16"/>
      <c r="Z138" s="16"/>
      <c r="AA138" s="16"/>
      <c r="AB138" s="17"/>
      <c r="AC138" s="16"/>
      <c r="AD138" s="16"/>
      <c r="AE138" s="16"/>
      <c r="AF138" s="16"/>
      <c r="AG138" s="16"/>
      <c r="AH138" s="16"/>
      <c r="AI138" s="16"/>
    </row>
    <row r="139" spans="1:36" x14ac:dyDescent="0.3">
      <c r="A139" s="16"/>
      <c r="B139" s="17"/>
      <c r="C139" s="16"/>
      <c r="D139" s="16"/>
      <c r="E139" s="16"/>
      <c r="F139" s="16"/>
      <c r="G139" s="16"/>
      <c r="H139" s="16"/>
      <c r="I139" s="16"/>
      <c r="J139" s="16"/>
      <c r="K139" s="83"/>
      <c r="L139" s="83"/>
      <c r="M139" s="83"/>
      <c r="N139" s="83"/>
      <c r="O139" s="83"/>
      <c r="P139" s="16"/>
      <c r="Q139" s="16"/>
      <c r="R139" s="16"/>
      <c r="S139" s="16"/>
      <c r="T139" s="16"/>
      <c r="U139" s="16"/>
      <c r="V139" s="16"/>
      <c r="W139" s="16"/>
      <c r="X139" s="16"/>
      <c r="Y139" s="16"/>
      <c r="Z139" s="16"/>
      <c r="AA139" s="16"/>
      <c r="AB139" s="17"/>
      <c r="AC139" s="16"/>
      <c r="AD139" s="16"/>
      <c r="AE139" s="16"/>
      <c r="AF139" s="16"/>
      <c r="AG139" s="16"/>
      <c r="AH139" s="16"/>
      <c r="AI139" s="16"/>
    </row>
    <row r="140" spans="1:36" x14ac:dyDescent="0.3">
      <c r="A140" s="16"/>
      <c r="B140" s="17"/>
      <c r="C140" s="16"/>
      <c r="D140" s="16"/>
      <c r="E140" s="16"/>
      <c r="F140" s="16"/>
      <c r="G140" s="16"/>
      <c r="H140" s="16"/>
      <c r="I140" s="16"/>
      <c r="J140" s="16"/>
      <c r="K140" s="83"/>
      <c r="L140" s="83"/>
      <c r="M140" s="83"/>
      <c r="N140" s="83"/>
      <c r="O140" s="83"/>
      <c r="P140" s="16"/>
      <c r="Q140" s="16"/>
      <c r="R140" s="16"/>
      <c r="S140" s="16"/>
      <c r="T140" s="16"/>
      <c r="U140" s="16"/>
      <c r="V140" s="16"/>
      <c r="W140" s="16"/>
      <c r="X140" s="16"/>
      <c r="Y140" s="16"/>
      <c r="Z140" s="16"/>
      <c r="AA140" s="16"/>
      <c r="AB140" s="17"/>
      <c r="AC140" s="16"/>
      <c r="AD140" s="16"/>
      <c r="AE140" s="16"/>
      <c r="AF140" s="16"/>
      <c r="AG140" s="16"/>
      <c r="AH140" s="16"/>
      <c r="AI140" s="16"/>
    </row>
  </sheetData>
  <pageMargins left="0.25" right="0.25" top="0.75" bottom="0.75" header="0.3" footer="0.3"/>
  <pageSetup paperSize="9" scale="73" orientation="landscape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64B919-4A31-4DB8-922E-EC8F0015E495}">
  <dimension ref="B1:O24"/>
  <sheetViews>
    <sheetView tabSelected="1" zoomScale="70" zoomScaleNormal="70" workbookViewId="0">
      <selection activeCell="E20" sqref="E20"/>
    </sheetView>
  </sheetViews>
  <sheetFormatPr baseColWidth="10" defaultColWidth="11.5546875" defaultRowHeight="13.8" x14ac:dyDescent="0.3"/>
  <cols>
    <col min="1" max="1" width="3" style="15" customWidth="1"/>
    <col min="2" max="2" width="3" style="15" bestFit="1" customWidth="1"/>
    <col min="3" max="3" width="7.109375" style="15" bestFit="1" customWidth="1"/>
    <col min="4" max="4" width="10.5546875" style="15" bestFit="1" customWidth="1"/>
    <col min="5" max="5" width="8.109375" style="15" bestFit="1" customWidth="1"/>
    <col min="6" max="6" width="7.5546875" style="15" bestFit="1" customWidth="1"/>
    <col min="7" max="7" width="7.21875" style="15" bestFit="1" customWidth="1"/>
    <col min="8" max="8" width="9" style="15" bestFit="1" customWidth="1"/>
    <col min="9" max="9" width="41.33203125" style="15" bestFit="1" customWidth="1"/>
    <col min="10" max="10" width="29.77734375" style="15" bestFit="1" customWidth="1"/>
    <col min="11" max="11" width="3" style="15" customWidth="1"/>
    <col min="12" max="16384" width="11.5546875" style="15"/>
  </cols>
  <sheetData>
    <row r="1" spans="2:15" x14ac:dyDescent="0.3">
      <c r="B1" s="139" t="s">
        <v>15</v>
      </c>
      <c r="C1" s="139" t="s">
        <v>540</v>
      </c>
      <c r="D1" s="139" t="s">
        <v>535</v>
      </c>
      <c r="E1" s="139" t="s">
        <v>539</v>
      </c>
      <c r="F1" s="139" t="s">
        <v>536</v>
      </c>
      <c r="G1" s="139" t="s">
        <v>75</v>
      </c>
      <c r="H1" s="139" t="s">
        <v>538</v>
      </c>
      <c r="I1" s="139" t="s">
        <v>541</v>
      </c>
      <c r="J1" s="139" t="s">
        <v>543</v>
      </c>
      <c r="K1" s="139"/>
      <c r="L1" s="139"/>
      <c r="M1" s="139"/>
    </row>
    <row r="2" spans="2:15" ht="14.4" x14ac:dyDescent="0.3">
      <c r="B2" s="15">
        <v>1</v>
      </c>
      <c r="C2" s="15">
        <v>15</v>
      </c>
      <c r="D2" s="137">
        <v>45725</v>
      </c>
      <c r="E2" s="156" t="s">
        <v>623</v>
      </c>
      <c r="F2" s="15" t="s">
        <v>537</v>
      </c>
      <c r="G2" s="15" t="s">
        <v>299</v>
      </c>
      <c r="H2" s="15" t="s">
        <v>299</v>
      </c>
      <c r="I2" s="141" t="s">
        <v>542</v>
      </c>
      <c r="J2" s="15" t="s">
        <v>544</v>
      </c>
      <c r="M2" s="140"/>
      <c r="N2" s="140"/>
      <c r="O2" s="155"/>
    </row>
    <row r="3" spans="2:15" ht="14.4" x14ac:dyDescent="0.3">
      <c r="B3" s="15">
        <v>2</v>
      </c>
      <c r="C3" s="15">
        <v>16</v>
      </c>
      <c r="D3" s="137">
        <v>45728</v>
      </c>
      <c r="E3" s="156" t="s">
        <v>624</v>
      </c>
      <c r="F3" s="15" t="s">
        <v>537</v>
      </c>
      <c r="G3" s="15" t="s">
        <v>301</v>
      </c>
      <c r="H3" s="15" t="s">
        <v>301</v>
      </c>
      <c r="I3" s="141" t="s">
        <v>542</v>
      </c>
      <c r="J3" s="15" t="s">
        <v>544</v>
      </c>
      <c r="M3" s="140"/>
      <c r="N3" s="140"/>
      <c r="O3" s="155"/>
    </row>
    <row r="4" spans="2:15" ht="14.4" x14ac:dyDescent="0.3">
      <c r="B4" s="15">
        <v>3</v>
      </c>
      <c r="C4" s="15">
        <v>17</v>
      </c>
      <c r="D4" s="137">
        <v>45732</v>
      </c>
      <c r="E4" s="156" t="s">
        <v>623</v>
      </c>
      <c r="F4" s="15" t="s">
        <v>537</v>
      </c>
      <c r="G4" s="15" t="s">
        <v>309</v>
      </c>
      <c r="H4" s="15" t="s">
        <v>309</v>
      </c>
      <c r="I4" s="141" t="s">
        <v>542</v>
      </c>
      <c r="J4" s="15" t="s">
        <v>544</v>
      </c>
    </row>
    <row r="5" spans="2:15" ht="14.4" x14ac:dyDescent="0.3">
      <c r="B5" s="15">
        <v>4</v>
      </c>
      <c r="C5" s="15">
        <v>18</v>
      </c>
      <c r="D5" s="137">
        <v>45735</v>
      </c>
      <c r="E5" s="156" t="s">
        <v>624</v>
      </c>
      <c r="F5" s="15" t="s">
        <v>537</v>
      </c>
      <c r="G5" s="15" t="s">
        <v>229</v>
      </c>
      <c r="H5" s="15" t="s">
        <v>326</v>
      </c>
      <c r="I5" s="141" t="s">
        <v>542</v>
      </c>
      <c r="J5" s="15" t="s">
        <v>544</v>
      </c>
    </row>
    <row r="6" spans="2:15" ht="14.4" x14ac:dyDescent="0.3">
      <c r="B6" s="15">
        <v>5</v>
      </c>
      <c r="C6" s="15">
        <v>19</v>
      </c>
      <c r="D6" s="137">
        <v>45739</v>
      </c>
      <c r="E6" s="156" t="s">
        <v>623</v>
      </c>
      <c r="F6" s="15" t="s">
        <v>537</v>
      </c>
      <c r="G6" s="15" t="s">
        <v>299</v>
      </c>
      <c r="H6" s="15" t="s">
        <v>299</v>
      </c>
      <c r="I6" s="141" t="s">
        <v>542</v>
      </c>
      <c r="J6" s="15" t="s">
        <v>544</v>
      </c>
    </row>
    <row r="7" spans="2:15" ht="14.4" x14ac:dyDescent="0.3">
      <c r="B7" s="15">
        <v>6</v>
      </c>
      <c r="C7" s="15">
        <v>20</v>
      </c>
      <c r="D7" s="137">
        <v>45742</v>
      </c>
      <c r="E7" s="156" t="s">
        <v>624</v>
      </c>
      <c r="F7" s="15" t="s">
        <v>537</v>
      </c>
      <c r="G7" s="15" t="s">
        <v>309</v>
      </c>
      <c r="H7" s="15" t="s">
        <v>347</v>
      </c>
      <c r="I7" s="141" t="s">
        <v>542</v>
      </c>
      <c r="J7" s="15" t="s">
        <v>544</v>
      </c>
    </row>
    <row r="8" spans="2:15" ht="14.4" x14ac:dyDescent="0.3">
      <c r="B8" s="15">
        <v>7</v>
      </c>
      <c r="C8" s="15">
        <v>21</v>
      </c>
      <c r="D8" s="137">
        <v>45746</v>
      </c>
      <c r="E8" s="156" t="s">
        <v>623</v>
      </c>
      <c r="F8" s="15" t="s">
        <v>537</v>
      </c>
      <c r="G8" s="15" t="s">
        <v>325</v>
      </c>
      <c r="H8" s="15" t="s">
        <v>326</v>
      </c>
      <c r="I8" s="141" t="s">
        <v>542</v>
      </c>
      <c r="J8" s="15" t="s">
        <v>544</v>
      </c>
    </row>
    <row r="9" spans="2:15" ht="14.4" x14ac:dyDescent="0.3">
      <c r="B9" s="15">
        <v>8</v>
      </c>
      <c r="C9" s="15">
        <v>22</v>
      </c>
      <c r="D9" s="137">
        <v>45749</v>
      </c>
      <c r="E9" s="156" t="s">
        <v>624</v>
      </c>
      <c r="F9" s="15" t="s">
        <v>537</v>
      </c>
      <c r="G9" s="15" t="s">
        <v>325</v>
      </c>
      <c r="H9" s="15" t="s">
        <v>325</v>
      </c>
      <c r="I9" s="141" t="s">
        <v>542</v>
      </c>
      <c r="J9" s="15" t="s">
        <v>544</v>
      </c>
    </row>
    <row r="10" spans="2:15" ht="14.4" x14ac:dyDescent="0.3">
      <c r="B10" s="15">
        <v>9</v>
      </c>
      <c r="C10" s="15">
        <v>23</v>
      </c>
      <c r="D10" s="137">
        <v>45753</v>
      </c>
      <c r="E10" s="156" t="s">
        <v>623</v>
      </c>
      <c r="F10" s="15" t="s">
        <v>537</v>
      </c>
      <c r="G10" s="15" t="s">
        <v>229</v>
      </c>
      <c r="H10" s="15" t="s">
        <v>34</v>
      </c>
      <c r="I10" s="141" t="s">
        <v>542</v>
      </c>
      <c r="J10" s="15" t="s">
        <v>544</v>
      </c>
    </row>
    <row r="11" spans="2:15" ht="14.4" x14ac:dyDescent="0.3">
      <c r="B11" s="15">
        <v>10</v>
      </c>
      <c r="C11" s="15">
        <v>24</v>
      </c>
      <c r="D11" s="137">
        <v>45756</v>
      </c>
      <c r="E11" s="156" t="s">
        <v>624</v>
      </c>
      <c r="F11" s="15" t="s">
        <v>537</v>
      </c>
      <c r="G11" s="15" t="s">
        <v>325</v>
      </c>
      <c r="H11" s="15" t="s">
        <v>326</v>
      </c>
      <c r="I11" s="141" t="s">
        <v>542</v>
      </c>
      <c r="J11" s="15" t="s">
        <v>544</v>
      </c>
    </row>
    <row r="12" spans="2:15" ht="14.4" x14ac:dyDescent="0.3">
      <c r="B12" s="15">
        <v>11</v>
      </c>
      <c r="C12" s="15">
        <v>25</v>
      </c>
      <c r="D12" s="137">
        <v>45760</v>
      </c>
      <c r="E12" s="156" t="s">
        <v>623</v>
      </c>
      <c r="F12" s="15" t="s">
        <v>537</v>
      </c>
      <c r="G12" s="15" t="s">
        <v>314</v>
      </c>
      <c r="H12" s="15" t="s">
        <v>314</v>
      </c>
      <c r="I12" s="141" t="s">
        <v>542</v>
      </c>
      <c r="J12" s="15" t="s">
        <v>544</v>
      </c>
    </row>
    <row r="13" spans="2:15" ht="14.4" x14ac:dyDescent="0.3">
      <c r="B13" s="15">
        <v>12</v>
      </c>
      <c r="C13" s="15">
        <v>26</v>
      </c>
      <c r="D13" s="137">
        <v>45763</v>
      </c>
      <c r="E13" s="156" t="s">
        <v>624</v>
      </c>
      <c r="F13" s="15" t="s">
        <v>537</v>
      </c>
      <c r="G13" s="15" t="s">
        <v>223</v>
      </c>
      <c r="H13" s="15" t="s">
        <v>11</v>
      </c>
      <c r="I13" s="141" t="s">
        <v>542</v>
      </c>
      <c r="J13" s="15" t="s">
        <v>544</v>
      </c>
    </row>
    <row r="14" spans="2:15" ht="14.4" x14ac:dyDescent="0.3">
      <c r="B14" s="15">
        <v>13</v>
      </c>
      <c r="C14" s="15">
        <v>27</v>
      </c>
      <c r="D14" s="137">
        <v>45767</v>
      </c>
      <c r="E14" s="156" t="s">
        <v>623</v>
      </c>
      <c r="F14" s="15" t="s">
        <v>537</v>
      </c>
      <c r="G14" s="15" t="s">
        <v>11</v>
      </c>
      <c r="H14" s="15" t="s">
        <v>322</v>
      </c>
      <c r="I14" s="141" t="s">
        <v>542</v>
      </c>
      <c r="J14" s="15" t="s">
        <v>544</v>
      </c>
    </row>
    <row r="15" spans="2:15" ht="14.4" x14ac:dyDescent="0.3">
      <c r="B15" s="15">
        <v>14</v>
      </c>
      <c r="C15" s="15">
        <v>28</v>
      </c>
      <c r="D15" s="137">
        <v>45770</v>
      </c>
      <c r="E15" s="156" t="s">
        <v>624</v>
      </c>
      <c r="F15" s="15" t="s">
        <v>537</v>
      </c>
      <c r="G15" s="15" t="s">
        <v>347</v>
      </c>
      <c r="H15" s="15" t="s">
        <v>11</v>
      </c>
      <c r="I15" s="141" t="s">
        <v>542</v>
      </c>
      <c r="J15" s="15" t="s">
        <v>544</v>
      </c>
    </row>
    <row r="16" spans="2:15" ht="14.4" x14ac:dyDescent="0.3">
      <c r="B16" s="15">
        <v>15</v>
      </c>
      <c r="C16" s="15">
        <v>29</v>
      </c>
      <c r="D16" s="137">
        <v>45774</v>
      </c>
      <c r="E16" s="156" t="s">
        <v>623</v>
      </c>
      <c r="F16" s="15" t="s">
        <v>537</v>
      </c>
      <c r="G16" s="15" t="s">
        <v>325</v>
      </c>
      <c r="H16" s="15" t="s">
        <v>325</v>
      </c>
      <c r="I16" s="141" t="s">
        <v>542</v>
      </c>
      <c r="J16" s="15" t="s">
        <v>544</v>
      </c>
    </row>
    <row r="17" spans="2:10" ht="14.4" x14ac:dyDescent="0.3">
      <c r="B17" s="15">
        <v>16</v>
      </c>
      <c r="C17" s="15">
        <v>30</v>
      </c>
      <c r="D17" s="137">
        <v>45777</v>
      </c>
      <c r="E17" s="156" t="s">
        <v>624</v>
      </c>
      <c r="F17" s="15" t="s">
        <v>537</v>
      </c>
      <c r="G17" s="15" t="s">
        <v>326</v>
      </c>
      <c r="H17" s="15" t="s">
        <v>326</v>
      </c>
      <c r="I17" s="141" t="s">
        <v>542</v>
      </c>
      <c r="J17" s="15" t="s">
        <v>544</v>
      </c>
    </row>
    <row r="18" spans="2:10" ht="14.4" x14ac:dyDescent="0.3">
      <c r="B18" s="15">
        <v>17</v>
      </c>
      <c r="C18" s="15">
        <v>31</v>
      </c>
      <c r="D18" s="137">
        <v>45781</v>
      </c>
      <c r="E18" s="156" t="s">
        <v>623</v>
      </c>
      <c r="F18" s="15" t="s">
        <v>537</v>
      </c>
      <c r="G18" s="15" t="s">
        <v>301</v>
      </c>
      <c r="H18" s="15" t="s">
        <v>301</v>
      </c>
      <c r="I18" s="141" t="s">
        <v>542</v>
      </c>
      <c r="J18" s="15" t="s">
        <v>544</v>
      </c>
    </row>
    <row r="19" spans="2:10" ht="14.4" x14ac:dyDescent="0.3">
      <c r="B19" s="15">
        <v>18</v>
      </c>
      <c r="C19" s="15">
        <v>32</v>
      </c>
      <c r="D19" s="137">
        <v>45784</v>
      </c>
      <c r="E19" s="156" t="s">
        <v>624</v>
      </c>
      <c r="F19" s="15" t="s">
        <v>537</v>
      </c>
      <c r="G19" s="15" t="s">
        <v>223</v>
      </c>
      <c r="H19" s="15" t="s">
        <v>223</v>
      </c>
      <c r="I19" s="141" t="s">
        <v>542</v>
      </c>
      <c r="J19" s="15" t="s">
        <v>544</v>
      </c>
    </row>
    <row r="20" spans="2:10" ht="14.4" x14ac:dyDescent="0.3">
      <c r="B20" s="15">
        <v>19</v>
      </c>
      <c r="C20" s="15">
        <v>33</v>
      </c>
      <c r="D20" s="137">
        <v>45791</v>
      </c>
      <c r="E20" s="156" t="s">
        <v>624</v>
      </c>
      <c r="F20" s="15" t="s">
        <v>537</v>
      </c>
      <c r="I20" s="141" t="s">
        <v>542</v>
      </c>
      <c r="J20" s="15" t="s">
        <v>544</v>
      </c>
    </row>
    <row r="21" spans="2:10" ht="14.4" x14ac:dyDescent="0.3">
      <c r="I21" s="141"/>
    </row>
    <row r="22" spans="2:10" ht="14.4" x14ac:dyDescent="0.3">
      <c r="I22" s="141"/>
    </row>
    <row r="23" spans="2:10" ht="14.4" x14ac:dyDescent="0.3">
      <c r="I23" s="141"/>
    </row>
    <row r="24" spans="2:10" ht="14.4" x14ac:dyDescent="0.3">
      <c r="I24" s="141"/>
    </row>
  </sheetData>
  <hyperlinks>
    <hyperlink ref="I2" r:id="rId1" xr:uid="{EAB064B2-D182-4E2D-BD9D-E6907D2ED2EC}"/>
    <hyperlink ref="I3" r:id="rId2" xr:uid="{63BED376-A4A7-407A-AA64-95D24BF8506E}"/>
    <hyperlink ref="I4" r:id="rId3" xr:uid="{75697757-AE85-4854-A5C1-B3135EE80409}"/>
    <hyperlink ref="I5" r:id="rId4" xr:uid="{1A303196-79F3-46B9-92E9-2834FE05D79F}"/>
    <hyperlink ref="I6" r:id="rId5" xr:uid="{FB9DA50C-08B7-442E-8818-DCF6EECAB57F}"/>
    <hyperlink ref="I7" r:id="rId6" xr:uid="{C331D08E-F934-42C4-A844-6186928AB23A}"/>
    <hyperlink ref="I8" r:id="rId7" xr:uid="{4C76E4D2-E9AD-4EB9-96F7-F808D88A3E1B}"/>
    <hyperlink ref="I9" r:id="rId8" xr:uid="{9B458F21-D0F7-4B5D-B265-DC43AB1FD724}"/>
    <hyperlink ref="I10" r:id="rId9" xr:uid="{8DF8029A-88BF-4EC3-953B-5B4707470EBD}"/>
    <hyperlink ref="I11" r:id="rId10" xr:uid="{B3A9D978-FFE5-48BD-8DD6-59A02DF436FA}"/>
    <hyperlink ref="I12" r:id="rId11" xr:uid="{64106DFB-EA1E-4C36-B5EF-C30A25ACD67B}"/>
    <hyperlink ref="I13" r:id="rId12" xr:uid="{9BB169FF-E7EB-401B-81D3-78C5247CA274}"/>
    <hyperlink ref="I14" r:id="rId13" xr:uid="{6DD971B3-CAAB-48D9-B333-B10A4E790F4E}"/>
    <hyperlink ref="I15" r:id="rId14" xr:uid="{AF768098-3835-41B7-A5C4-727CF258D766}"/>
    <hyperlink ref="I16" r:id="rId15" xr:uid="{B5A94084-6A20-4D73-83E3-8A17872E0A91}"/>
    <hyperlink ref="I17" r:id="rId16" xr:uid="{AC36A3D7-A507-4A19-BD12-597FFFAD6CAB}"/>
    <hyperlink ref="I18" r:id="rId17" xr:uid="{A0ADEB62-C52C-41C7-B5A6-1DF307E6532C}"/>
    <hyperlink ref="I19" r:id="rId18" xr:uid="{D06BCA6C-0942-44BF-87B3-9D4F3F4C5B46}"/>
    <hyperlink ref="I20" r:id="rId19" xr:uid="{F12D86C9-211F-4B85-9F24-D850EDC5E14D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7</vt:i4>
      </vt:variant>
      <vt:variant>
        <vt:lpstr>Rangos con nombre</vt:lpstr>
      </vt:variant>
      <vt:variant>
        <vt:i4>4</vt:i4>
      </vt:variant>
    </vt:vector>
  </HeadingPairs>
  <TitlesOfParts>
    <vt:vector size="11" baseType="lpstr">
      <vt:lpstr>Lista</vt:lpstr>
      <vt:lpstr>Estadisticas</vt:lpstr>
      <vt:lpstr>Resultados</vt:lpstr>
      <vt:lpstr>Formatos</vt:lpstr>
      <vt:lpstr>Otros</vt:lpstr>
      <vt:lpstr>Versus</vt:lpstr>
      <vt:lpstr>Jornadas</vt:lpstr>
      <vt:lpstr>Estadisticas!Área_de_impresión</vt:lpstr>
      <vt:lpstr>Formatos!Área_de_impresión</vt:lpstr>
      <vt:lpstr>Resultados!Área_de_impresión</vt:lpstr>
      <vt:lpstr>Versus!Área_de_impresión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Allison</dc:creator>
  <cp:lastModifiedBy>Kail</cp:lastModifiedBy>
  <cp:lastPrinted>2025-04-11T21:55:14Z</cp:lastPrinted>
  <dcterms:created xsi:type="dcterms:W3CDTF">2025-01-06T05:47:49Z</dcterms:created>
  <dcterms:modified xsi:type="dcterms:W3CDTF">2025-05-12T22:32:30Z</dcterms:modified>
</cp:coreProperties>
</file>